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0" documentId="8_{7A0A71AE-7CCA-4F8A-8013-C6B1DCC037CB}" xr6:coauthVersionLast="47" xr6:coauthVersionMax="47" xr10:uidLastSave="{E6D192C7-7C30-4799-BDFA-6A9FACCFD8C4}"/>
  <bookViews>
    <workbookView xWindow="-120" yWindow="-120" windowWidth="29040" windowHeight="17640" xr2:uid="{00000000-000D-0000-FFFF-FFFF00000000}"/>
  </bookViews>
  <sheets>
    <sheet name="Summary" sheetId="1" r:id="rId1"/>
    <sheet name="Welfare" sheetId="3" r:id="rId2"/>
    <sheet name="Social housing" sheetId="4" r:id="rId3"/>
    <sheet name="Education" sheetId="6" r:id="rId4"/>
  </sheets>
  <definedNames>
    <definedName name="_xlnm.Print_Area" localSheetId="0">Summary!$A$1:$O$51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3" l="1"/>
  <c r="K20" i="3"/>
  <c r="L20" i="3"/>
  <c r="N20" i="3"/>
  <c r="O20" i="3"/>
  <c r="J7" i="6"/>
  <c r="K7" i="6"/>
  <c r="L7" i="6"/>
  <c r="N7" i="6"/>
  <c r="J71" i="4"/>
  <c r="K71" i="4"/>
  <c r="L71" i="4"/>
  <c r="O71" i="4"/>
  <c r="N71" i="4"/>
  <c r="P71" i="4"/>
  <c r="F24" i="1" l="1"/>
  <c r="I29" i="1" s="1"/>
  <c r="G29" i="1" l="1"/>
  <c r="E29" i="1"/>
  <c r="F29" i="1"/>
  <c r="H29" i="1"/>
  <c r="J29" i="1"/>
  <c r="J31" i="1"/>
  <c r="I31" i="1"/>
  <c r="H31" i="1"/>
  <c r="G31" i="1"/>
  <c r="F31" i="1"/>
  <c r="J30" i="1"/>
  <c r="I30" i="1"/>
  <c r="H30" i="1"/>
  <c r="G30" i="1"/>
  <c r="F30" i="1"/>
  <c r="E31" i="1"/>
  <c r="E30" i="1"/>
  <c r="F32" i="1" l="1"/>
  <c r="I32" i="1"/>
  <c r="J32" i="1"/>
  <c r="H32" i="1"/>
  <c r="G32" i="1"/>
  <c r="E32" i="1"/>
</calcChain>
</file>

<file path=xl/sharedStrings.xml><?xml version="1.0" encoding="utf-8"?>
<sst xmlns="http://schemas.openxmlformats.org/spreadsheetml/2006/main" count="617" uniqueCount="220">
  <si>
    <t>The impacts of social finance</t>
  </si>
  <si>
    <t>Project category</t>
  </si>
  <si>
    <t>Number of projects</t>
  </si>
  <si>
    <t>Number of welfare service users reached</t>
  </si>
  <si>
    <t>Number of residents</t>
  </si>
  <si>
    <t>Number of apartments</t>
  </si>
  <si>
    <t>Number of apartments for the most vulnerable population</t>
  </si>
  <si>
    <t>Number of students, pupils and children</t>
  </si>
  <si>
    <t>Welfare</t>
  </si>
  <si>
    <t>Social housing</t>
  </si>
  <si>
    <t>Education</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</si>
  <si>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</si>
  <si>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</si>
  <si>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</si>
  <si>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</si>
  <si>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</si>
  <si>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</si>
  <si>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</si>
  <si>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</si>
  <si>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</si>
  <si>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XS2227906034</t>
  </si>
  <si>
    <t>EUR</t>
  </si>
  <si>
    <t>The impacts attributable for the sum of the above column 'Amount invested'</t>
  </si>
  <si>
    <t>N/A</t>
  </si>
  <si>
    <t>Disclaimer:</t>
  </si>
  <si>
    <t>Customer</t>
  </si>
  <si>
    <t>Project</t>
  </si>
  <si>
    <t>Target group</t>
  </si>
  <si>
    <t>Social goals</t>
  </si>
  <si>
    <t>Year of approval</t>
  </si>
  <si>
    <t>Estimated completion year</t>
  </si>
  <si>
    <t>Central Finland Healthcare District</t>
  </si>
  <si>
    <t>Equality, Welfare, Safety</t>
  </si>
  <si>
    <t>2023-2030</t>
  </si>
  <si>
    <t>Pirkanmaa Hospital District</t>
  </si>
  <si>
    <t>Sodankylä Municipality</t>
  </si>
  <si>
    <t>Equality, Welfare, Regional vitality</t>
  </si>
  <si>
    <t>The Hospital District of Southwest Finland</t>
  </si>
  <si>
    <t>Joensuun Hoiva- ja Palveluyhdistys ry</t>
  </si>
  <si>
    <t>Elderly people</t>
  </si>
  <si>
    <t>Equality, Communality, Welfare</t>
  </si>
  <si>
    <t>Young people in need of special aid</t>
  </si>
  <si>
    <t>MVH-Asunnot Oy</t>
  </si>
  <si>
    <t>NAL Asunnot Oy</t>
  </si>
  <si>
    <t>Niiralan Kulma Oy</t>
  </si>
  <si>
    <t>Setlementtiasunnot Oy</t>
  </si>
  <si>
    <t>Suomen Hoiva ja Asunto Oy</t>
  </si>
  <si>
    <t>The Foundation for Student Housing in the Helsinki Region, HOAS</t>
  </si>
  <si>
    <t>Students</t>
  </si>
  <si>
    <t>Equality, Communality</t>
  </si>
  <si>
    <t>Versonsilmu Oy</t>
  </si>
  <si>
    <t>Virkkulankylä Oy</t>
  </si>
  <si>
    <t>2022-2023</t>
  </si>
  <si>
    <t>Number of students, pupils and children reached</t>
  </si>
  <si>
    <t>Karstula Municipality</t>
  </si>
  <si>
    <t>Communality, Regional vitality</t>
  </si>
  <si>
    <t>Hospital Nova</t>
  </si>
  <si>
    <t>Oulu University Hospital 2030</t>
  </si>
  <si>
    <t>South Savo Social And Health Care Authority</t>
  </si>
  <si>
    <t>Mielen ja kuntoutuksen talo hospital</t>
  </si>
  <si>
    <t>City of Iisalmi</t>
  </si>
  <si>
    <t>Kanta-Häme Hospital District</t>
  </si>
  <si>
    <t>Hospital of Ahvenisto, Assi</t>
  </si>
  <si>
    <t>M-Talo Hospital</t>
  </si>
  <si>
    <t>Renovation of North Karelia Central Hospital wing E</t>
  </si>
  <si>
    <t>Päijät-Häme Joint Authority for Health and Wellbeing</t>
  </si>
  <si>
    <t>Päijät-Häme Central Hospital expansion stage 7</t>
  </si>
  <si>
    <t>Well-being centre Sopukka</t>
  </si>
  <si>
    <t>City of Valkeakoski</t>
  </si>
  <si>
    <t>Valkeakoski leisure centre</t>
  </si>
  <si>
    <t>Tyks Lighthouse Hospital</t>
  </si>
  <si>
    <t>Asoasunnot Uusimaa Oy</t>
  </si>
  <si>
    <t>Assisted living building Keravan Jukola</t>
  </si>
  <si>
    <t>Assisted living building Sepänhelmi</t>
  </si>
  <si>
    <t>Assisted living building Kestinpuisto 2</t>
  </si>
  <si>
    <t>Kiinteistö Oy Taloherttua</t>
  </si>
  <si>
    <t>Assisted living building Kurvis Höllintie 8</t>
  </si>
  <si>
    <t>Youth accomodation Friisimäki</t>
  </si>
  <si>
    <t>Lahti Foundation of Housing and Services for the Elderly</t>
  </si>
  <si>
    <t>Assisted living building Kyösti Kallion katu 7</t>
  </si>
  <si>
    <t>Mielen ry</t>
  </si>
  <si>
    <t>Assisted living building Kiinteistö Oy Muotialan asuinkeskus</t>
  </si>
  <si>
    <t>Assisted living building Mainiokoti Lukkari</t>
  </si>
  <si>
    <t>Youth accomodation Kirstinharju 4</t>
  </si>
  <si>
    <t>Assisted living building Untamonkatu 6</t>
  </si>
  <si>
    <t>Satalinna Foundation</t>
  </si>
  <si>
    <t>Apartment building Satakuntatalo</t>
  </si>
  <si>
    <t>Assisted living building Postiljooninkatu 9</t>
  </si>
  <si>
    <t>Assisted living building Hirvensalmen palvelutalo</t>
  </si>
  <si>
    <t>Assisted living building Joensuun hoivakoti</t>
  </si>
  <si>
    <t>City of Tampere</t>
  </si>
  <si>
    <t>Assisted living building Koukkuniemen Männistö</t>
  </si>
  <si>
    <t>The Student Village Foundation of Turku</t>
  </si>
  <si>
    <t>Apartment building Kuunsilta</t>
  </si>
  <si>
    <t>Apartment building Tyyssija</t>
  </si>
  <si>
    <t>Assisted living building Hausjärven Virkkula</t>
  </si>
  <si>
    <t>Assisted living building Pyhäjärvi</t>
  </si>
  <si>
    <t>Yrjö ja Hanna Kiinteistöt Oy</t>
  </si>
  <si>
    <t>Assisted living building As Oy Nurmijärven Ohrantähkä</t>
  </si>
  <si>
    <t>Assisted living building Euran Corylus</t>
  </si>
  <si>
    <t>Äänekosken asumispalvelusäätiö</t>
  </si>
  <si>
    <t>Assisted living building Eerolankatu 16</t>
  </si>
  <si>
    <t>Young people</t>
  </si>
  <si>
    <t>Karstula comprehensive school</t>
  </si>
  <si>
    <t>Kempele Municipality</t>
  </si>
  <si>
    <t>Kirkonkylätalo multipurpose building</t>
  </si>
  <si>
    <t>City of Savonlinna</t>
  </si>
  <si>
    <t>Nätki school</t>
  </si>
  <si>
    <t xml:space="preserve">Number of visitors and patient visits </t>
  </si>
  <si>
    <t>Outstanding amount
31 Dec 2021 (EUR)</t>
  </si>
  <si>
    <t>Number of user and patient visits</t>
  </si>
  <si>
    <t>MuniFin Social Impact Report Spreadsheet 2022</t>
  </si>
  <si>
    <t>Information presented in this spreasheet is based on and should be read in conjuction with MuniFin's Social Impact Report 2022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</si>
  <si>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Figures based on the outstanding amount of social finance on 31 December 2022</t>
  </si>
  <si>
    <t>Outstanding amount
31 Dec 2022 (EUR)</t>
  </si>
  <si>
    <t>Average class size (pupils)</t>
  </si>
  <si>
    <t xml:space="preserve">show the impact attributable to your invested amount at the end of 2022. The formulas in the below table use the </t>
  </si>
  <si>
    <t>Unwithdrawn credit commitment
31 Dec 2022 (EUR)</t>
  </si>
  <si>
    <t>Total committed finance
31 Dec 2022 (EUR)</t>
  </si>
  <si>
    <t>Munifin's estimated share of finance
31 Dec 2022</t>
  </si>
  <si>
    <t>Joint Municipal Authority for South Ostrobothnia Healthcare District</t>
  </si>
  <si>
    <t>The Hospital District of Helsinki and Uusimaa</t>
  </si>
  <si>
    <t>Oak Hospital Meilahti and surgery unit of Jorvi hospital</t>
  </si>
  <si>
    <t>Swimming hall, Iisalmi</t>
  </si>
  <si>
    <t>Kymsote-Kiinteistöt Oy</t>
  </si>
  <si>
    <t>Ratamo-keskus</t>
  </si>
  <si>
    <t>Lumijoki Municipality</t>
  </si>
  <si>
    <t>Nursery and health center, Lumijoki</t>
  </si>
  <si>
    <t>Psychiatric hospital, Tampere</t>
  </si>
  <si>
    <t>Joint Municipal Authority for North Karelia Social and Health
Services</t>
  </si>
  <si>
    <t>Joint Municipal Authority for North Ostrobothnia Healthcare District</t>
  </si>
  <si>
    <t>Päijät-Häme Central Hospital expansion stage 8</t>
  </si>
  <si>
    <t>Project type</t>
  </si>
  <si>
    <t>New building</t>
  </si>
  <si>
    <t>Renovation</t>
  </si>
  <si>
    <t>New building and renovation</t>
  </si>
  <si>
    <t>Communality, Welfare, Regional vitality</t>
  </si>
  <si>
    <t>Residents in the hospital district/catchment area</t>
  </si>
  <si>
    <t>Residents in the region</t>
  </si>
  <si>
    <t>2023-2025</t>
  </si>
  <si>
    <t>Schoolchildren and upper secondary school
students in the school’s catchment area</t>
  </si>
  <si>
    <t>Avain Vuokrakodit Oy</t>
  </si>
  <si>
    <t>Assisted living building Vihti</t>
  </si>
  <si>
    <t>Haapajärven vanhainkotiyhdistys Ry</t>
  </si>
  <si>
    <t>Kuonalantie 1</t>
  </si>
  <si>
    <t>Apartment building Alberganesplanadi 2. Espoo</t>
  </si>
  <si>
    <t>Apartment building Anna Sahlsteninkatu 4, Espoo</t>
  </si>
  <si>
    <t>Apartment building Hietapellontie 11, Helsinki</t>
  </si>
  <si>
    <t>Apartment building Hopeatie 10, Helsinki</t>
  </si>
  <si>
    <t>Apartment building Iskospolku 2, Vantaa</t>
  </si>
  <si>
    <t>Apartment building Katajanokanranta 21, Helsinki</t>
  </si>
  <si>
    <t>Apartment building Kilonportti 1, Espoo</t>
  </si>
  <si>
    <t>Apartment building Kitarakuja 1, Helsinki</t>
  </si>
  <si>
    <t>Apartment building Kitarakuja 3, Helsinki</t>
  </si>
  <si>
    <t>Apartment building Muusantori 5, Helsinki</t>
  </si>
  <si>
    <t>Apartment building Myllymatkantie 7, Helsinki</t>
  </si>
  <si>
    <t>Apartment building Mäkelänrinne 4, Espoo</t>
  </si>
  <si>
    <t>Apartment building Paraistentie 19, Helsinki</t>
  </si>
  <si>
    <t>Apartment building Pasilanraitio 6, Helsinki</t>
  </si>
  <si>
    <t>Apartment building Retkeilijänkatu 11, Helsinki</t>
  </si>
  <si>
    <t>Apartment building Tuuliniitty 1, Espoo</t>
  </si>
  <si>
    <t>Apartment building Työpajankatu 4, Helsinki</t>
  </si>
  <si>
    <t>Apartment building Vehkapolku 10, Vantaa</t>
  </si>
  <si>
    <t>Apartment building Vieraskuja 5, Espoo</t>
  </si>
  <si>
    <t>Apartment building Yläkiventie 7, Helsinki</t>
  </si>
  <si>
    <t>Assisted living building Ruoritien Helmi</t>
  </si>
  <si>
    <t>Jyväskylän Vuokra-asunnot Oy</t>
  </si>
  <si>
    <t>Assisted living building Kauramäen Kylä</t>
  </si>
  <si>
    <t>Kemiläisten vanhusten asuntosäätiö</t>
  </si>
  <si>
    <t>Assisted living building Kiinteistö Oy Kiveliönkoti</t>
  </si>
  <si>
    <t>Kiinteistö Oy Y-Säätiön Palvelutalot</t>
  </si>
  <si>
    <t>Parkkila house</t>
  </si>
  <si>
    <t>The Service Foundation for the Deaf</t>
  </si>
  <si>
    <t>Assisted living building Metsola</t>
  </si>
  <si>
    <t>Lahden Harjulan Setlementtisäätiö</t>
  </si>
  <si>
    <t>Assisted living building Kiinteistö Oy Harjulan Mänty</t>
  </si>
  <si>
    <t>Merijärvi Municipality</t>
  </si>
  <si>
    <t>Assisted living building for the elderly Merijärvi</t>
  </si>
  <si>
    <t>Assisted living building Karigasniemen palvelutalo</t>
  </si>
  <si>
    <t>MVH-Tammi Oy</t>
  </si>
  <si>
    <t>Assisted living building Svenssonintie 19</t>
  </si>
  <si>
    <t>Nursing home Liito-orava</t>
  </si>
  <si>
    <t>City of Nivala</t>
  </si>
  <si>
    <t>Pudasjärven Asumispalvelusäätiö sr</t>
  </si>
  <si>
    <t>Assisted living building Rajamaantie 4-6</t>
  </si>
  <si>
    <t>Satakunta Healthcare District</t>
  </si>
  <si>
    <t>Assisted living unit for youth and young adults</t>
  </si>
  <si>
    <t>Apartment building, Jousenpuistonkatu 9, Espoo</t>
  </si>
  <si>
    <t>Student housing Kontula</t>
  </si>
  <si>
    <t>Blue Ribbon Foundation</t>
  </si>
  <si>
    <t>Assisted living building Mäkelänkatu 50, Helsinki</t>
  </si>
  <si>
    <t>Assisted living building Alajärven senioritalo</t>
  </si>
  <si>
    <t>Assisted living building Liperin hoivakoti</t>
  </si>
  <si>
    <t>Assisted living building Mäntyrannan palvelutalo</t>
  </si>
  <si>
    <t>The Student Housing Foundation in Vaasa</t>
  </si>
  <si>
    <t>Olympia II renovation</t>
  </si>
  <si>
    <t>VAV Palvelukodit Oy</t>
  </si>
  <si>
    <t>Assisted living building Koisotie 6</t>
  </si>
  <si>
    <t>Assisted living building Versokoti</t>
  </si>
  <si>
    <t>Vöyri Municipality</t>
  </si>
  <si>
    <t>Assisted living building Tallmo service center</t>
  </si>
  <si>
    <t>Yrjö ja Hanna Säätiö</t>
  </si>
  <si>
    <t>Assisted living building Toukola</t>
  </si>
  <si>
    <t>Homeless people</t>
  </si>
  <si>
    <t>Deaf, deafblind, sign language speakers</t>
  </si>
  <si>
    <t>People with disability</t>
  </si>
  <si>
    <t>Mildly developmentally disabled</t>
  </si>
  <si>
    <t>Children with disability</t>
  </si>
  <si>
    <t>Equality, Safety, Welfare</t>
  </si>
  <si>
    <t>Sustainable development goals</t>
  </si>
  <si>
    <t>3, 10</t>
  </si>
  <si>
    <t>3, 4</t>
  </si>
  <si>
    <t>3, 10, 11</t>
  </si>
  <si>
    <t>4, 10</t>
  </si>
  <si>
    <t>3, 10 ,11</t>
  </si>
  <si>
    <t>3, 4, 10, 11</t>
  </si>
  <si>
    <t>3, 4, 10</t>
  </si>
  <si>
    <t>9/2035</t>
  </si>
  <si>
    <t>Total</t>
  </si>
  <si>
    <t>Average class size 
(pupils)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</si>
</sst>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000"/>
    <numFmt numFmtId="166" formatCode="0.0\ %"/>
    <numFmt numFmtId="167" formatCode="#,##0\ &quot;€&quot;"/>
  </numFmts>
  <fonts count="13"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i/>
      <sz val="10"/>
      <name val="Arial"/>
      <family val="2"/>
    </font>
    <font>
      <sz val="11"/>
      <name val="Arial"/>
      <family val="2"/>
      <scheme val="minor"/>
    </font>
    <font>
      <b/>
      <sz val="18"/>
      <color theme="7"/>
      <name val="Arial"/>
      <family val="2"/>
      <scheme val="minor"/>
    </font>
    <font>
      <b/>
      <sz val="10"/>
      <color theme="0"/>
      <name val="Arial"/>
      <family val="2"/>
      <scheme val="minor"/>
    </font>
    <font>
      <b/>
      <sz val="11"/>
      <name val="Arial"/>
      <family val="2"/>
      <scheme val="minor"/>
    </font>
    <font>
      <i/>
      <sz val="11"/>
      <name val="Arial"/>
      <family val="2"/>
      <scheme val="minor"/>
    </font>
  </fonts>
  <fills count="6">
    <fill>
      <patternFill patternType="none"/>
    </fill>
    <fill>
      <patternFill patternType="gray125"/>
    </fill>
    <fill>
      <patternFill patternType="solid">
        <fgColor theme="7"/>
      </patternFill>
    </fill>
    <fill>
      <patternFill patternType="solid">
        <fgColor theme="7"/>
        <bgColor theme="7"/>
      </patternFill>
    </fill>
    <fill>
      <patternFill patternType="solid">
        <fgColor theme="7" tint="0.79998168889431442"/>
        <bgColor theme="7" tint="0.79998168889431442"/>
      </patternFill>
    </fill>
    <fill>
      <patternFill patternType="solid">
        <fgColor theme="0" tint="-4.9989318521683403E-2"/>
        <bgColor indexed="64"/>
      </patternFill>
    </fill>
  </fills>
  <borders count="4">
    <border>
      <left/>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4" fillId="2" borderId="0" applyNumberFormat="0" applyBorder="0" applyAlignment="0" applyProtection="0"/>
  </cellStyleXfs>
  <cellXfs count="44">
    <xf numFmtId="0" fontId="0" fillId="0" borderId="0" xfId="0"/>
    <xf numFmtId="0" fontId="3" fillId="0" borderId="0" xfId="0" applyFont="1"/>
    <xf numFmtId="0" fontId="5" fillId="0" borderId="0" xfId="0" applyFont="1"/>
    <xf numFmtId="164" fontId="0" fillId="0" borderId="0" xfId="0" applyNumberFormat="1"/>
    <xf numFmtId="164" fontId="0" fillId="0" borderId="0" xfId="1" applyNumberFormat="1" applyFont="1"/>
    <xf numFmtId="0" fontId="0" fillId="0" borderId="0" xfId="0" applyAlignment="1">
      <alignment wrapText="1"/>
    </xf>
    <xf numFmtId="9" fontId="0" fillId="0" borderId="0" xfId="2" applyFont="1"/>
    <xf numFmtId="0" fontId="7" fillId="0" borderId="0" xfId="0" applyFont="1" applyAlignment="1">
      <alignment vertical="center"/>
    </xf>
    <xf numFmtId="0" fontId="8" fillId="0" borderId="0" xfId="0" applyFont="1"/>
    <xf numFmtId="0" fontId="2" fillId="2" borderId="0" xfId="4" applyFont="1" applyAlignment="1">
      <alignment wrapText="1"/>
    </xf>
    <xf numFmtId="164" fontId="2" fillId="2" borderId="0" xfId="4" applyNumberFormat="1" applyFont="1" applyAlignment="1">
      <alignment wrapText="1"/>
    </xf>
    <xf numFmtId="43" fontId="0" fillId="0" borderId="0" xfId="1" applyFont="1"/>
    <xf numFmtId="0" fontId="0" fillId="0" borderId="0" xfId="1" applyNumberFormat="1" applyFont="1"/>
    <xf numFmtId="9" fontId="0" fillId="0" borderId="0" xfId="0" applyNumberFormat="1"/>
    <xf numFmtId="0" fontId="9" fillId="0" borderId="0" xfId="0" applyFont="1"/>
    <xf numFmtId="0" fontId="2" fillId="3" borderId="1" xfId="0" applyFont="1" applyFill="1" applyBorder="1" applyAlignment="1">
      <alignment vertical="center" wrapText="1"/>
    </xf>
    <xf numFmtId="43" fontId="9" fillId="0" borderId="0" xfId="1" applyFont="1" applyAlignment="1"/>
    <xf numFmtId="9" fontId="9" fillId="0" borderId="0" xfId="2" applyFont="1" applyAlignment="1"/>
    <xf numFmtId="0" fontId="0" fillId="0" borderId="0" xfId="0" applyAlignment="1">
      <alignment vertical="center" wrapText="1"/>
    </xf>
    <xf numFmtId="0" fontId="3" fillId="0" borderId="0" xfId="0" applyFont="1" applyAlignment="1">
      <alignment vertical="center" wrapText="1"/>
    </xf>
    <xf numFmtId="0" fontId="2" fillId="3" borderId="2" xfId="0" applyFont="1" applyFill="1" applyBorder="1" applyAlignment="1">
      <alignment vertical="center" wrapText="1"/>
    </xf>
    <xf numFmtId="0" fontId="0" fillId="0" borderId="2" xfId="0" applyBorder="1"/>
    <xf numFmtId="165" fontId="0" fillId="0" borderId="0" xfId="2" applyNumberFormat="1" applyFont="1"/>
    <xf numFmtId="164" fontId="0" fillId="0" borderId="0" xfId="1" applyNumberFormat="1" applyFont="1" applyAlignment="1">
      <alignment horizontal="center"/>
    </xf>
    <xf numFmtId="164" fontId="2" fillId="2" borderId="0" xfId="4" applyNumberFormat="1" applyFont="1" applyAlignment="1">
      <alignment horizontal="center" wrapText="1"/>
    </xf>
    <xf numFmtId="164" fontId="0" fillId="4" borderId="3" xfId="1" applyNumberFormat="1" applyFont="1" applyFill="1" applyBorder="1" applyAlignment="1" applyProtection="1">
      <alignment horizontal="center"/>
      <protection locked="0"/>
    </xf>
    <xf numFmtId="0" fontId="0" fillId="0" borderId="1" xfId="0" applyBorder="1"/>
    <xf numFmtId="1" fontId="0" fillId="0" borderId="0" xfId="0" applyNumberFormat="1"/>
    <xf numFmtId="0" fontId="10" fillId="3" borderId="1" xfId="0" applyFont="1" applyFill="1" applyBorder="1" applyAlignment="1">
      <alignment vertical="center" wrapText="1"/>
    </xf>
    <xf numFmtId="0" fontId="11" fillId="0" borderId="0" xfId="0" applyFont="1"/>
    <xf numFmtId="0" fontId="12" fillId="0" borderId="0" xfId="0" applyFont="1"/>
    <xf numFmtId="0" fontId="4" fillId="0" borderId="0" xfId="0" applyFont="1" applyAlignment="1">
      <alignment vertical="center" wrapText="1"/>
    </xf>
    <xf numFmtId="0" fontId="0" fillId="0" borderId="0" xfId="0" applyAlignment="1">
      <alignment horizontal="right"/>
    </xf>
    <xf numFmtId="0" fontId="2" fillId="3" borderId="2" xfId="0" applyFont="1" applyFill="1" applyBorder="1" applyAlignment="1">
      <alignment horizontal="center" vertical="center" wrapText="1"/>
    </xf>
    <xf numFmtId="164" fontId="0" fillId="0" borderId="1" xfId="1" applyNumberFormat="1" applyFont="1" applyBorder="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166" fontId="0" fillId="0" borderId="2" xfId="2" applyNumberFormat="1" applyFont="1" applyBorder="1" applyAlignment="1" applyProtection="1">
      <alignment horizontal="center"/>
    </xf>
    <xf numFmtId="1" fontId="0" fillId="0" borderId="0" xfId="1" applyNumberFormat="1" applyFont="1"/>
    <xf numFmtId="167" fontId="0" fillId="0" borderId="0" xfId="0" applyNumberFormat="1"/>
    <xf numFmtId="164" fontId="0" fillId="0" borderId="0" xfId="1" applyNumberFormat="1" applyFont="1" applyAlignment="1">
      <alignment horizontal="right"/>
    </xf>
    <xf numFmtId="164" fontId="0" fillId="5" borderId="0" xfId="1" applyNumberFormat="1" applyFont="1" applyFill="1"/>
    <xf numFmtId="164" fontId="0" fillId="5" borderId="0" xfId="1" applyNumberFormat="1" applyFont="1" applyFill="1" applyAlignment="1">
      <alignment horizontal="center"/>
    </xf>
    <xf numFmtId="0" fontId="7" fillId="0" borderId="0" xfId="0" applyFont="1" applyAlignment="1">
      <alignment horizontal="left" vertical="center" wrapText="1"/>
    </xf>
  </cellXfs>
  <cellStyles count="5">
    <cellStyle name="Accent4" xfId="4" builtinId="41"/>
    <cellStyle name="Comma" xfId="1" builtinId="3"/>
    <cellStyle name="Normal" xfId="0" builtinId="0"/>
    <cellStyle name="Normal 2" xfId="3" xr:uid="{00000000-0005-0000-0000-000004000000}"/>
    <cellStyle name="Percent" xfId="2" builtinId="5"/>
  </cellStyles>
  <dxfs count="88">
    <dxf>
      <numFmt numFmtId="164" formatCode="_-* #,##0_-;\-* #,##0_-;_-* &quot;-&quot;??_-;_-@_-"/>
    </dxf>
    <dxf>
      <numFmt numFmtId="164" formatCode="_-* #,##0_-;\-* #,##0_-;_-* &quot;-&quot;??_-;_-@_-"/>
    </dxf>
    <dxf>
      <numFmt numFmtId="164" formatCode="_-* #,##0_-;\-* #,##0_-;_-* &quot;-&quot;??_-;_-@_-"/>
    </dxf>
    <dxf>
      <numFmt numFmtId="164" formatCode="_-* #,##0_-;\-* #,##0_-;_-* &quot;-&quot;??_-;_-@_-"/>
    </dxf>
    <dxf>
      <numFmt numFmtId="0" formatCode="General"/>
    </dxf>
    <dxf>
      <numFmt numFmtId="13" formatCode="0\ %"/>
    </dxf>
    <dxf>
      <numFmt numFmtId="167" formatCode="#,##0\ &quot;€&quot;"/>
    </dxf>
    <dxf>
      <numFmt numFmtId="167" formatCode="#,##0\ &quot;€&quot;"/>
    </dxf>
    <dxf>
      <numFmt numFmtId="167" formatCode="#,##0\ &quot;€&quot;"/>
    </dxf>
    <dxf>
      <numFmt numFmtId="167" formatCode="#,##0\ &quot;€&quot;"/>
    </dxf>
    <dxf>
      <numFmt numFmtId="167" formatCode="#,##0\ &quot;€&quot;"/>
    </dxf>
    <dxf>
      <numFmt numFmtId="167" formatCode="#,##0\ &quot;€&quot;"/>
    </dxf>
    <dxf>
      <numFmt numFmtId="0" formatCode="General"/>
    </dxf>
    <dxf>
      <numFmt numFmtId="164" formatCode="_-* #,##0_-;\-* #,##0_-;_-* &quot;-&quot;??_-;_-@_-"/>
    </dxf>
    <dxf>
      <numFmt numFmtId="0" formatCode="General"/>
    </dxf>
    <dxf>
      <numFmt numFmtId="1" formatCode="0"/>
    </dxf>
    <dxf>
      <numFmt numFmtId="0" formatCode="General"/>
    </dxf>
    <dxf>
      <numFmt numFmtId="0" formatCode="General"/>
    </dxf>
    <dxf>
      <numFmt numFmtId="0" formatCode="General"/>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0" formatCode="General"/>
    </dxf>
    <dxf>
      <numFmt numFmtId="13" formatCode="0\ %"/>
    </dxf>
    <dxf>
      <numFmt numFmtId="167" formatCode="#,##0\ &quot;€&quot;"/>
    </dxf>
    <dxf>
      <numFmt numFmtId="167" formatCode="#,##0\ &quot;€&quot;"/>
    </dxf>
    <dxf>
      <numFmt numFmtId="167" formatCode="#,##0\ &quot;€&quot;"/>
    </dxf>
    <dxf>
      <numFmt numFmtId="167" formatCode="#,##0\ &quot;€&quot;"/>
    </dxf>
    <dxf>
      <numFmt numFmtId="167" formatCode="#,##0\ &quot;€&quot;"/>
    </dxf>
    <dxf>
      <numFmt numFmtId="167" formatCode="#,##0\ &quot;€&quot;"/>
    </dxf>
    <dxf>
      <numFmt numFmtId="0" formatCode="General"/>
    </dxf>
    <dxf>
      <numFmt numFmtId="0" formatCode="General"/>
    </dxf>
    <dxf>
      <numFmt numFmtId="0" formatCode="General"/>
    </dxf>
    <dxf>
      <numFmt numFmtId="1" formatCode="0"/>
    </dxf>
    <dxf>
      <numFmt numFmtId="0" formatCode="General"/>
    </dxf>
    <dxf>
      <numFmt numFmtId="0" formatCode="General"/>
    </dxf>
    <dxf>
      <numFmt numFmtId="0" formatCode="General"/>
    </dxf>
    <dxf>
      <numFmt numFmtId="0" formatCode="General"/>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numFmt numFmtId="0" formatCode="General"/>
    </dxf>
    <dxf>
      <numFmt numFmtId="13" formatCode="0\ %"/>
    </dxf>
    <dxf>
      <numFmt numFmtId="167" formatCode="#,##0\ &quot;€&quot;"/>
    </dxf>
    <dxf>
      <numFmt numFmtId="167" formatCode="#,##0\ &quot;€&quot;"/>
    </dxf>
    <dxf>
      <numFmt numFmtId="167" formatCode="#,##0\ &quot;€&quot;"/>
    </dxf>
    <dxf>
      <numFmt numFmtId="167" formatCode="#,##0\ &quot;€&quot;"/>
    </dxf>
    <dxf>
      <numFmt numFmtId="167" formatCode="#,##0\ &quot;€&quot;"/>
    </dxf>
    <dxf>
      <numFmt numFmtId="167" formatCode="#,##0\ &quot;€&quot;"/>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dxf>
    <dxf>
      <numFmt numFmtId="1" formatCode="0"/>
    </dxf>
    <dxf>
      <numFmt numFmtId="0" formatCode="General"/>
    </dxf>
    <dxf>
      <numFmt numFmtId="0" formatCode="General"/>
    </dxf>
    <dxf>
      <numFmt numFmtId="164" formatCode="_-* #,##0_-;\-* #,##0_-;_-* &quot;-&quot;??_-;_-@_-"/>
    </dxf>
    <dxf>
      <numFmt numFmtId="0" formatCode="General"/>
    </dxf>
    <dxf>
      <font>
        <b/>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2523955</xdr:colOff>
      <xdr:row>4</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0025"/>
          <a:ext cx="252395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K16" totalsRowShown="0" headerRowDxfId="87" dataDxfId="86" dataCellStyle="Comma">
  <tableColumns count="10">
    <tableColumn id="1" xr3:uid="{00000000-0010-0000-0000-000001000000}" name="Project category"/>
    <tableColumn id="9" xr3:uid="{00000000-0010-0000-0000-000009000000}" name="Number of projects" dataDxfId="85" dataCellStyle="Comma"/>
    <tableColumn id="10" xr3:uid="{00000000-0010-0000-0000-00000A000000}" name="Outstanding amount_x000a_31 Dec 2022 (EUR)" dataDxfId="84" dataCellStyle="Comma"/>
    <tableColumn id="2" xr3:uid="{00000000-0010-0000-0000-000002000000}" name="Number of user and patient visits" dataDxfId="83" dataCellStyle="Comma"/>
    <tableColumn id="3" xr3:uid="{00000000-0010-0000-0000-000003000000}" name="Number of welfare service users reached" dataDxfId="82" dataCellStyle="Comma"/>
    <tableColumn id="4" xr3:uid="{00000000-0010-0000-0000-000004000000}" name="Number of residents" dataDxfId="81" dataCellStyle="Comma"/>
    <tableColumn id="5" xr3:uid="{00000000-0010-0000-0000-000005000000}" name="Number of apartments" dataDxfId="80" dataCellStyle="Comma"/>
    <tableColumn id="6" xr3:uid="{00000000-0010-0000-0000-000006000000}" name="Number of apartments for the most vulnerable population" dataDxfId="79" dataCellStyle="Comma"/>
    <tableColumn id="7" xr3:uid="{00000000-0010-0000-0000-000007000000}" name="Number of students, pupils and children" dataDxfId="78" dataCellStyle="Comma"/>
    <tableColumn id="8" xr3:uid="{00000000-0010-0000-0000-000008000000}" name="Average class size (pupils)" dataDxfId="77" dataCellStyle="Comma"/>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A1B2A0-437F-463D-B134-A0F263469658}" name="Table13" displayName="Table13" ref="B28:K32" totalsRowShown="0" headerRowDxfId="76" dataDxfId="75" dataCellStyle="Comma">
  <tableColumns count="10">
    <tableColumn id="1" xr3:uid="{DF290102-99AA-43A7-9675-AE13C35C24F7}" name="Project category"/>
    <tableColumn id="9" xr3:uid="{AF17D030-9FE4-413F-81EF-E51C25A1C215}" name="Number of projects" dataDxfId="74" dataCellStyle="Comma"/>
    <tableColumn id="10" xr3:uid="{CC73BF11-328B-40F8-98AC-7941C2A0CBDE}" name="Outstanding amount_x000a_31 Dec 2021 (EUR)" dataDxfId="73" dataCellStyle="Comma"/>
    <tableColumn id="2" xr3:uid="{9AD93344-C605-438D-93BA-C32F076BB544}" name="Number of user and patient visits" dataDxfId="72" dataCellStyle="Comma"/>
    <tableColumn id="3" xr3:uid="{5438A2FD-626F-4F2F-AEE6-BF2BC39BBC65}" name="Number of welfare service users reached" dataDxfId="71" dataCellStyle="Comma"/>
    <tableColumn id="4" xr3:uid="{1299B760-DC1F-498D-AE92-22831070896A}" name="Number of residents" dataDxfId="70" dataCellStyle="Comma"/>
    <tableColumn id="5" xr3:uid="{64D4CA33-140F-473A-800E-D7D115621324}" name="Number of apartments" dataDxfId="69" dataCellStyle="Comma"/>
    <tableColumn id="6" xr3:uid="{6AD2C84C-0F7C-4099-B505-08D76F3F30CF}" name="Number of apartments for the most vulnerable population" dataDxfId="68" dataCellStyle="Comma"/>
    <tableColumn id="7" xr3:uid="{5A64F57A-A7B7-483D-9544-C9088F13AFEA}" name="Number of students, pupils and children" dataDxfId="67" dataCellStyle="Comma"/>
    <tableColumn id="8" xr3:uid="{35831682-A062-4987-ACB3-7DC831416E2A}" name="Average class size (pupils)" dataDxfId="66" dataCellStyle="Comma"/>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O20" totalsRowCount="1" headerRowDxfId="65">
  <tableColumns count="14">
    <tableColumn id="1" xr3:uid="{00000000-0010-0000-0100-000001000000}" name="Customer" totalsRowLabel="Total"/>
    <tableColumn id="2" xr3:uid="{00000000-0010-0000-0100-000002000000}" name="Project"/>
    <tableColumn id="13" xr3:uid="{4B99A669-EBAC-4CDC-A766-D5E7E31119A0}" name="Project type"/>
    <tableColumn id="14" xr3:uid="{B0318732-7B77-4D4F-ABD1-A3014C4B6E51}" name="Target group" dataDxfId="64"/>
    <tableColumn id="4" xr3:uid="{00000000-0010-0000-0100-000004000000}" name="Social goals" dataDxfId="63" totalsRowDxfId="62" dataCellStyle="Comma"/>
    <tableColumn id="16" xr3:uid="{45D9F95E-7F3A-4706-B24D-B30D4D039977}" name="Sustainable development goals" dataDxfId="61"/>
    <tableColumn id="5" xr3:uid="{00000000-0010-0000-0100-000005000000}" name="Year of approval" dataDxfId="60" totalsRowDxfId="59" dataCellStyle="Comma"/>
    <tableColumn id="6" xr3:uid="{00000000-0010-0000-0100-000006000000}" name="Estimated completion year" dataDxfId="58" totalsRowDxfId="57" dataCellStyle="Comma"/>
    <tableColumn id="7" xr3:uid="{00000000-0010-0000-0100-000007000000}" name="Outstanding amount_x000a_31 Dec 2022 (EUR)" totalsRowFunction="custom" dataDxfId="56" totalsRowDxfId="55" dataCellStyle="Comma">
      <totalsRowFormula>SUM(Table3[Outstanding amount
31 Dec 2022 (EUR)])</totalsRowFormula>
    </tableColumn>
    <tableColumn id="8" xr3:uid="{00000000-0010-0000-0100-000008000000}" name="Unwithdrawn credit commitment_x000a_31 Dec 2022 (EUR)" totalsRowFunction="custom" dataDxfId="54" totalsRowDxfId="53" dataCellStyle="Comma">
      <totalsRowFormula>SUM(Table3[Unwithdrawn credit commitment
31 Dec 2022 (EUR)])</totalsRowFormula>
    </tableColumn>
    <tableColumn id="9" xr3:uid="{00000000-0010-0000-0100-000009000000}" name="Total committed finance_x000a_31 Dec 2022 (EUR)" totalsRowFunction="custom" dataDxfId="52" totalsRowDxfId="51" dataCellStyle="Comma">
      <totalsRowFormula>SUM(Table3[Total committed finance
31 Dec 2022 (EUR)])</totalsRowFormula>
    </tableColumn>
    <tableColumn id="10" xr3:uid="{00000000-0010-0000-0100-00000A000000}" name="Munifin's estimated share of finance_x000a_31 Dec 2022" dataDxfId="50" totalsRowDxfId="49" dataCellStyle="Percent"/>
    <tableColumn id="11" xr3:uid="{00000000-0010-0000-0100-00000B000000}" name="Number of visitors and patient visits " totalsRowFunction="custom" dataDxfId="48" totalsRowDxfId="47" dataCellStyle="Comma">
      <totalsRowFormula>SUM(Table3[[Number of visitors and patient visits ]])</totalsRowFormula>
    </tableColumn>
    <tableColumn id="12" xr3:uid="{00000000-0010-0000-0100-00000C000000}" name="Number of welfare service users reached" totalsRowFunction="custom" dataDxfId="46" totalsRowDxfId="45" dataCellStyle="Comma">
      <totalsRowFormula>SUM(Table3[Number of welfare service users reached])</totalsRowFormula>
    </tableColumn>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3:P71" totalsRowCount="1" headerRowDxfId="44" headerRowBorderDxfId="43">
  <tableColumns count="15">
    <tableColumn id="1" xr3:uid="{00000000-0010-0000-0200-000001000000}" name="Customer" totalsRowLabel="Total"/>
    <tableColumn id="2" xr3:uid="{00000000-0010-0000-0200-000002000000}" name="Project"/>
    <tableColumn id="17" xr3:uid="{106DA3B8-F04D-4640-9543-4EC78AC76826}" name="Project type" dataDxfId="42"/>
    <tableColumn id="3" xr3:uid="{00000000-0010-0000-0200-000003000000}" name="Target group" dataDxfId="41"/>
    <tableColumn id="13" xr3:uid="{B9EBDD37-BF8C-4B8B-A855-541AA2444AE0}" name="Social goals" dataDxfId="40"/>
    <tableColumn id="18" xr3:uid="{47555A75-A3AC-4AC2-BBEA-89D73448B420}" name="Sustainable development goals" dataDxfId="39"/>
    <tableColumn id="5" xr3:uid="{00000000-0010-0000-0200-000005000000}" name="Year of approval" dataDxfId="38" totalsRowDxfId="37" dataCellStyle="Comma"/>
    <tableColumn id="6" xr3:uid="{00000000-0010-0000-0200-000006000000}" name="Estimated completion year" dataDxfId="36" totalsRowDxfId="35" dataCellStyle="Comma"/>
    <tableColumn id="7" xr3:uid="{00000000-0010-0000-0200-000007000000}" name="Outstanding amount_x000a_31 Dec 2022 (EUR)" totalsRowFunction="custom" dataDxfId="34" totalsRowDxfId="33" dataCellStyle="Comma">
      <totalsRowFormula>SUM(Table4[Outstanding amount
31 Dec 2022 (EUR)])</totalsRowFormula>
    </tableColumn>
    <tableColumn id="8" xr3:uid="{00000000-0010-0000-0200-000008000000}" name="Unwithdrawn credit commitment_x000a_31 Dec 2022 (EUR)" totalsRowFunction="custom" dataDxfId="32" totalsRowDxfId="31" dataCellStyle="Comma">
      <totalsRowFormula>SUM(Table4[Unwithdrawn credit commitment
31 Dec 2022 (EUR)])</totalsRowFormula>
    </tableColumn>
    <tableColumn id="9" xr3:uid="{00000000-0010-0000-0200-000009000000}" name="Total committed finance_x000a_31 Dec 2022 (EUR)" totalsRowFunction="custom" dataDxfId="30" totalsRowDxfId="29" dataCellStyle="Comma">
      <totalsRowFormula>SUM(Table4[Total committed finance
31 Dec 2022 (EUR)])</totalsRowFormula>
    </tableColumn>
    <tableColumn id="10" xr3:uid="{00000000-0010-0000-0200-00000A000000}" name="Munifin's estimated share of finance_x000a_31 Dec 2022" dataDxfId="28" totalsRowDxfId="27" dataCellStyle="Percent"/>
    <tableColumn id="11" xr3:uid="{00000000-0010-0000-0200-00000B000000}" name="Number of residents" totalsRowFunction="custom" dataDxfId="26" totalsRowDxfId="25" dataCellStyle="Comma">
      <totalsRowFormula>SUM(Table4[Number of residents])</totalsRowFormula>
    </tableColumn>
    <tableColumn id="12" xr3:uid="{00000000-0010-0000-0200-00000C000000}" name="Number of apartments" totalsRowFunction="custom" dataDxfId="24" totalsRowDxfId="23" dataCellStyle="Comma">
      <totalsRowFormula>SUM(Table4[Number of apartments])</totalsRowFormula>
    </tableColumn>
    <tableColumn id="14" xr3:uid="{76F9D9DC-8E01-4952-A215-46C481D54DE9}" name="Number of apartments for the most vulnerable population" totalsRowFunction="custom" dataDxfId="22" totalsRowDxfId="21">
      <totalsRowFormula>SUM(Table4[Number of apartments for the most vulnerable population])</totalsRowFormula>
    </tableColumn>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3:O7" totalsRowCount="1" headerRowDxfId="20" headerRowBorderDxfId="19">
  <tableColumns count="14">
    <tableColumn id="1" xr3:uid="{00000000-0010-0000-0300-000001000000}" name="Customer" totalsRowLabel="Total"/>
    <tableColumn id="2" xr3:uid="{00000000-0010-0000-0300-000002000000}" name="Project"/>
    <tableColumn id="15" xr3:uid="{2EEE28D7-0460-4619-835E-562EBE671B0A}" name="Project type"/>
    <tableColumn id="3" xr3:uid="{00000000-0010-0000-0300-000003000000}" name="Target group" dataDxfId="18"/>
    <tableColumn id="13" xr3:uid="{E21C2575-646A-4AB0-865E-A26F9B81BAAA}" name="Social goals" dataDxfId="17"/>
    <tableColumn id="16" xr3:uid="{7D899887-A6B3-41A1-BB0D-D9CD4A4CF2FE}" name="Sustainable development goals" dataDxfId="16"/>
    <tableColumn id="5" xr3:uid="{00000000-0010-0000-0300-000005000000}" name="Year of approval" dataDxfId="15" totalsRowDxfId="14" dataCellStyle="Comma"/>
    <tableColumn id="6" xr3:uid="{00000000-0010-0000-0300-000006000000}" name="Estimated completion year" dataDxfId="13" totalsRowDxfId="12" dataCellStyle="Comma"/>
    <tableColumn id="7" xr3:uid="{00000000-0010-0000-0300-000007000000}" name="Outstanding amount_x000a_31 Dec 2022 (EUR)" totalsRowFunction="custom" dataDxfId="11" totalsRowDxfId="10" dataCellStyle="Comma">
      <totalsRowFormula>SUM(Table6[Outstanding amount
31 Dec 2022 (EUR)])</totalsRowFormula>
    </tableColumn>
    <tableColumn id="8" xr3:uid="{00000000-0010-0000-0300-000008000000}" name="Unwithdrawn credit commitment_x000a_31 Dec 2022 (EUR)" totalsRowFunction="custom" dataDxfId="9" totalsRowDxfId="8" dataCellStyle="Comma">
      <totalsRowFormula>SUM(Table6[Unwithdrawn credit commitment
31 Dec 2022 (EUR)])</totalsRowFormula>
    </tableColumn>
    <tableColumn id="9" xr3:uid="{00000000-0010-0000-0300-000009000000}" name="Total committed finance_x000a_31 Dec 2022 (EUR)" totalsRowFunction="custom" dataDxfId="7" totalsRowDxfId="6" dataCellStyle="Comma">
      <totalsRowFormula>SUM(Table6[Total committed finance
31 Dec 2022 (EUR)])</totalsRowFormula>
    </tableColumn>
    <tableColumn id="10" xr3:uid="{00000000-0010-0000-0300-00000A000000}" name="Munifin's estimated share of finance_x000a_31 Dec 2022" dataDxfId="5" totalsRowDxfId="4" dataCellStyle="Comma"/>
    <tableColumn id="11" xr3:uid="{00000000-0010-0000-0300-00000B000000}" name="Number of students, pupils and children reached" totalsRowFunction="custom" dataDxfId="3" totalsRowDxfId="2" dataCellStyle="Comma">
      <totalsRowFormula>SUM(Table6[Number of students, pupils and children reached])</totalsRowFormula>
    </tableColumn>
    <tableColumn id="12" xr3:uid="{00000000-0010-0000-0300-00000C000000}" name="Average class size _x000a_(pupils)" dataDxfId="1" totalsRowDxfId="0" dataCellStyle="Comma"/>
  </tableColumns>
  <tableStyleInfo name="TableStyleLight12"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K51"/>
  <sheetViews>
    <sheetView showGridLines="0" tabSelected="1" zoomScale="85" zoomScaleNormal="85" zoomScalePageLayoutView="80" workbookViewId="0">
      <selection activeCell="G24" sqref="G24"/>
    </sheetView>
  </sheetViews>
  <sheetFormatPr defaultRowHeight="14.25" x14ac:dyDescent="0.2"/>
  <cols>
    <col min="1" max="1" width="5.625" customWidth="1"/>
    <col min="2" max="2" width="36.25" customWidth="1"/>
    <col min="3" max="3" width="15.5" customWidth="1"/>
    <col min="4" max="4" width="19.5" customWidth="1"/>
    <col min="5" max="5" width="16.25" customWidth="1"/>
    <col min="6" max="6" width="23.5" customWidth="1"/>
    <col min="7" max="7" width="14.375" customWidth="1"/>
    <col min="8" max="8" width="15.5" customWidth="1"/>
    <col min="9" max="9" width="18.125" customWidth="1"/>
    <col min="10" max="10" width="16.125" customWidth="1"/>
    <col min="11" max="11" width="12.375" customWidth="1"/>
  </cols>
  <sheetData>
    <row r="1" spans="2:11" ht="20.25" customHeight="1" x14ac:dyDescent="0.2"/>
    <row r="7" spans="2:11" ht="15" x14ac:dyDescent="0.25">
      <c r="B7" s="29" t="s">
        <v>111</v>
      </c>
    </row>
    <row r="8" spans="2:11" x14ac:dyDescent="0.2">
      <c r="B8" s="30" t="s">
        <v>113</v>
      </c>
    </row>
    <row r="9" spans="2:11" x14ac:dyDescent="0.2">
      <c r="B9" s="2"/>
    </row>
    <row r="10" spans="2:11" x14ac:dyDescent="0.2">
      <c r="B10" s="2"/>
    </row>
    <row r="11" spans="2:11" ht="15" x14ac:dyDescent="0.25">
      <c r="B11" s="1" t="s">
        <v>0</v>
      </c>
    </row>
    <row r="12" spans="2:11" ht="65.25" customHeight="1" x14ac:dyDescent="0.2">
      <c r="B12" s="18" t="s">
        <v>1</v>
      </c>
      <c r="C12" s="18" t="s">
        <v>2</v>
      </c>
      <c r="D12" s="31" t="s">
        <v>114</v>
      </c>
      <c r="E12" s="18" t="s">
        <v>110</v>
      </c>
      <c r="F12" s="18" t="s">
        <v>3</v>
      </c>
      <c r="G12" s="18" t="s">
        <v>4</v>
      </c>
      <c r="H12" s="18" t="s">
        <v>5</v>
      </c>
      <c r="I12" s="18" t="s">
        <v>6</v>
      </c>
      <c r="J12" s="18" t="s">
        <v>7</v>
      </c>
      <c r="K12" s="18" t="s">
        <v>115</v>
      </c>
    </row>
    <row r="13" spans="2:11" ht="15" x14ac:dyDescent="0.25">
      <c r="B13" s="1" t="s">
        <v>8</v>
      </c>
      <c r="C13" s="4">
        <v>16</v>
      </c>
      <c r="D13" s="4">
        <v>1385818159.8600001</v>
      </c>
      <c r="E13" s="4">
        <v>2894410.7913524662</v>
      </c>
      <c r="F13" s="4">
        <v>6100625</v>
      </c>
      <c r="G13" s="4"/>
      <c r="H13" s="4"/>
      <c r="I13" s="4"/>
      <c r="J13" s="4"/>
      <c r="K13" s="4"/>
    </row>
    <row r="14" spans="2:11" ht="15" x14ac:dyDescent="0.25">
      <c r="B14" s="1" t="s">
        <v>9</v>
      </c>
      <c r="C14" s="4">
        <v>67</v>
      </c>
      <c r="D14" s="4">
        <v>316737923.39999998</v>
      </c>
      <c r="E14" s="4"/>
      <c r="F14" s="4"/>
      <c r="G14" s="4">
        <v>3467.7922814861631</v>
      </c>
      <c r="H14" s="4">
        <v>3293.425000575568</v>
      </c>
      <c r="I14" s="4">
        <v>3070.1241819446304</v>
      </c>
      <c r="J14" s="4"/>
      <c r="K14" s="4"/>
    </row>
    <row r="15" spans="2:11" ht="15" x14ac:dyDescent="0.25">
      <c r="B15" s="1" t="s">
        <v>10</v>
      </c>
      <c r="C15" s="4">
        <v>3</v>
      </c>
      <c r="D15" s="4">
        <v>31010492.039999999</v>
      </c>
      <c r="E15" s="4"/>
      <c r="F15" s="4"/>
      <c r="G15" s="4"/>
      <c r="H15" s="4"/>
      <c r="I15" s="4"/>
      <c r="J15" s="4">
        <v>1029.13789671788</v>
      </c>
      <c r="K15" s="4">
        <v>17.5</v>
      </c>
    </row>
    <row r="16" spans="2:11" ht="15" x14ac:dyDescent="0.25">
      <c r="B16" s="9" t="s">
        <v>11</v>
      </c>
      <c r="C16" s="10">
        <v>86</v>
      </c>
      <c r="D16" s="10">
        <v>1733566575.3000002</v>
      </c>
      <c r="E16" s="10">
        <v>2894410.7913524662</v>
      </c>
      <c r="F16" s="10">
        <v>6100625</v>
      </c>
      <c r="G16" s="10">
        <v>3467.7922814861631</v>
      </c>
      <c r="H16" s="10">
        <v>3293.425000575568</v>
      </c>
      <c r="I16" s="10">
        <v>3070.1241819446304</v>
      </c>
      <c r="J16" s="10">
        <v>1029.13789671788</v>
      </c>
      <c r="K16" s="10">
        <v>17.5</v>
      </c>
    </row>
    <row r="17" spans="2:11" x14ac:dyDescent="0.2">
      <c r="B17" s="5"/>
      <c r="C17" s="5"/>
      <c r="D17" s="5"/>
      <c r="E17" s="5"/>
      <c r="F17" s="5"/>
      <c r="G17" s="5"/>
      <c r="H17" s="5"/>
      <c r="I17" s="5"/>
    </row>
    <row r="18" spans="2:11" x14ac:dyDescent="0.2">
      <c r="B18" s="5"/>
      <c r="C18" s="5"/>
      <c r="D18" s="5"/>
      <c r="E18" s="5"/>
      <c r="F18" s="5"/>
      <c r="G18" s="5"/>
      <c r="H18" s="5"/>
      <c r="I18" s="5"/>
    </row>
    <row r="19" spans="2:11" ht="15" x14ac:dyDescent="0.25">
      <c r="B19" s="1" t="s">
        <v>12</v>
      </c>
      <c r="C19" s="5"/>
      <c r="D19" s="5"/>
      <c r="E19" s="5"/>
      <c r="F19" s="5"/>
      <c r="G19" s="5"/>
      <c r="H19" s="5"/>
      <c r="I19" s="5"/>
    </row>
    <row r="20" spans="2:11" ht="15" x14ac:dyDescent="0.25">
      <c r="B20" s="1" t="s">
        <v>116</v>
      </c>
      <c r="C20" s="5"/>
      <c r="D20" s="5"/>
      <c r="E20" s="5"/>
      <c r="F20" s="5"/>
      <c r="G20" s="5"/>
      <c r="H20" s="5"/>
      <c r="I20" s="5"/>
    </row>
    <row r="21" spans="2:11" ht="15" x14ac:dyDescent="0.25">
      <c r="B21" s="1" t="s">
        <v>13</v>
      </c>
      <c r="C21" s="5"/>
      <c r="D21" s="5"/>
      <c r="E21" s="5"/>
      <c r="F21" s="5"/>
      <c r="G21" s="5"/>
      <c r="H21" s="5"/>
      <c r="I21" s="5"/>
    </row>
    <row r="22" spans="2:11" x14ac:dyDescent="0.2">
      <c r="B22" s="5"/>
      <c r="C22" s="5"/>
      <c r="D22" s="5"/>
      <c r="E22" s="5"/>
      <c r="F22" s="5"/>
      <c r="G22" s="5"/>
      <c r="H22" s="5"/>
      <c r="I22" s="5"/>
    </row>
    <row r="23" spans="2:11" ht="30" x14ac:dyDescent="0.2">
      <c r="B23" s="20" t="s">
        <v>14</v>
      </c>
      <c r="C23" s="33" t="s">
        <v>15</v>
      </c>
      <c r="D23" s="33" t="s">
        <v>16</v>
      </c>
      <c r="E23" s="33" t="s">
        <v>17</v>
      </c>
      <c r="F23" s="33" t="s">
        <v>18</v>
      </c>
      <c r="G23" s="20" t="s">
        <v>19</v>
      </c>
      <c r="H23" s="5"/>
      <c r="I23" s="5"/>
    </row>
    <row r="24" spans="2:11" x14ac:dyDescent="0.2">
      <c r="B24" s="21" t="s">
        <v>20</v>
      </c>
      <c r="C24" s="34">
        <v>1100000000</v>
      </c>
      <c r="D24" s="35" t="s">
        <v>21</v>
      </c>
      <c r="E24" s="36" t="s">
        <v>217</v>
      </c>
      <c r="F24" s="37">
        <f>C24/D16</f>
        <v>0.63453000056236142</v>
      </c>
      <c r="G24" s="25"/>
      <c r="H24" s="3"/>
      <c r="I24" s="3"/>
      <c r="J24" s="3"/>
      <c r="K24" s="3"/>
    </row>
    <row r="25" spans="2:11" x14ac:dyDescent="0.2">
      <c r="C25" s="3"/>
      <c r="D25" s="3"/>
      <c r="E25" s="3"/>
      <c r="F25" s="3"/>
      <c r="G25" s="3"/>
      <c r="H25" s="3"/>
      <c r="I25" s="3"/>
      <c r="J25" s="3"/>
      <c r="K25" s="3"/>
    </row>
    <row r="26" spans="2:11" x14ac:dyDescent="0.2">
      <c r="C26" s="3"/>
      <c r="D26" s="3"/>
      <c r="E26" s="3"/>
      <c r="F26" s="3"/>
      <c r="G26" s="3"/>
      <c r="H26" s="3"/>
      <c r="I26" s="3"/>
      <c r="J26" s="3"/>
      <c r="K26" s="3"/>
    </row>
    <row r="27" spans="2:11" ht="15" x14ac:dyDescent="0.25">
      <c r="B27" s="1" t="s">
        <v>22</v>
      </c>
      <c r="C27" s="3"/>
      <c r="D27" s="3"/>
      <c r="E27" s="22"/>
      <c r="F27" s="3"/>
      <c r="G27" s="3"/>
      <c r="H27" s="3"/>
      <c r="I27" s="3"/>
      <c r="J27" s="3"/>
      <c r="K27" s="3"/>
    </row>
    <row r="28" spans="2:11" ht="57" x14ac:dyDescent="0.2">
      <c r="B28" s="18" t="s">
        <v>1</v>
      </c>
      <c r="C28" s="18" t="s">
        <v>2</v>
      </c>
      <c r="D28" s="31" t="s">
        <v>109</v>
      </c>
      <c r="E28" s="18" t="s">
        <v>110</v>
      </c>
      <c r="F28" s="18" t="s">
        <v>3</v>
      </c>
      <c r="G28" s="18" t="s">
        <v>4</v>
      </c>
      <c r="H28" s="18" t="s">
        <v>5</v>
      </c>
      <c r="I28" s="18" t="s">
        <v>6</v>
      </c>
      <c r="J28" s="18" t="s">
        <v>7</v>
      </c>
      <c r="K28" s="18" t="s">
        <v>115</v>
      </c>
    </row>
    <row r="29" spans="2:11" ht="15" x14ac:dyDescent="0.25">
      <c r="B29" s="1" t="s">
        <v>8</v>
      </c>
      <c r="C29" s="41"/>
      <c r="D29" s="41"/>
      <c r="E29" s="4">
        <f t="shared" ref="E29:J29" si="0">$F$24*MIN($C$24/$F$24/$D$16,1)*E13*$G$24/$C$24</f>
        <v>0</v>
      </c>
      <c r="F29" s="4">
        <f t="shared" si="0"/>
        <v>0</v>
      </c>
      <c r="G29" s="4">
        <f t="shared" si="0"/>
        <v>0</v>
      </c>
      <c r="H29" s="4">
        <f t="shared" si="0"/>
        <v>0</v>
      </c>
      <c r="I29" s="4">
        <f t="shared" si="0"/>
        <v>0</v>
      </c>
      <c r="J29" s="4">
        <f t="shared" si="0"/>
        <v>0</v>
      </c>
      <c r="K29" s="23">
        <v>0</v>
      </c>
    </row>
    <row r="30" spans="2:11" ht="15" x14ac:dyDescent="0.25">
      <c r="B30" s="1" t="s">
        <v>9</v>
      </c>
      <c r="C30" s="41"/>
      <c r="D30" s="41"/>
      <c r="E30" s="4">
        <f t="shared" ref="E30:J31" si="1">$F$24*MIN($C$24/$F$24/$D$16,1)*E14*$G$24/$C$24</f>
        <v>0</v>
      </c>
      <c r="F30" s="4">
        <f t="shared" si="1"/>
        <v>0</v>
      </c>
      <c r="G30" s="4">
        <f t="shared" si="1"/>
        <v>0</v>
      </c>
      <c r="H30" s="4">
        <f t="shared" si="1"/>
        <v>0</v>
      </c>
      <c r="I30" s="4">
        <f t="shared" si="1"/>
        <v>0</v>
      </c>
      <c r="J30" s="4">
        <f t="shared" si="1"/>
        <v>0</v>
      </c>
      <c r="K30" s="23">
        <v>0</v>
      </c>
    </row>
    <row r="31" spans="2:11" ht="15" x14ac:dyDescent="0.25">
      <c r="B31" s="1" t="s">
        <v>10</v>
      </c>
      <c r="C31" s="41"/>
      <c r="D31" s="41"/>
      <c r="E31" s="4">
        <f t="shared" si="1"/>
        <v>0</v>
      </c>
      <c r="F31" s="4">
        <f t="shared" si="1"/>
        <v>0</v>
      </c>
      <c r="G31" s="4">
        <f t="shared" si="1"/>
        <v>0</v>
      </c>
      <c r="H31" s="4">
        <f t="shared" si="1"/>
        <v>0</v>
      </c>
      <c r="I31" s="4">
        <f t="shared" si="1"/>
        <v>0</v>
      </c>
      <c r="J31" s="4">
        <f t="shared" si="1"/>
        <v>0</v>
      </c>
      <c r="K31" s="42" t="s">
        <v>23</v>
      </c>
    </row>
    <row r="32" spans="2:11" ht="15" x14ac:dyDescent="0.25">
      <c r="B32" s="9" t="s">
        <v>11</v>
      </c>
      <c r="C32" s="10"/>
      <c r="D32" s="10"/>
      <c r="E32" s="10">
        <f>SUM(E29:E31)</f>
        <v>0</v>
      </c>
      <c r="F32" s="10">
        <f t="shared" ref="F32:J32" si="2">SUM(F29:F31)</f>
        <v>0</v>
      </c>
      <c r="G32" s="10">
        <f t="shared" si="2"/>
        <v>0</v>
      </c>
      <c r="H32" s="10">
        <f t="shared" si="2"/>
        <v>0</v>
      </c>
      <c r="I32" s="10">
        <f t="shared" si="2"/>
        <v>0</v>
      </c>
      <c r="J32" s="10">
        <f t="shared" si="2"/>
        <v>0</v>
      </c>
      <c r="K32" s="24" t="s">
        <v>23</v>
      </c>
    </row>
    <row r="34" spans="2:9" x14ac:dyDescent="0.2">
      <c r="E34" s="3"/>
    </row>
    <row r="36" spans="2:9" x14ac:dyDescent="0.2">
      <c r="B36" s="7" t="s">
        <v>24</v>
      </c>
      <c r="C36" s="8"/>
      <c r="D36" s="8"/>
      <c r="E36" s="8"/>
      <c r="F36" s="8"/>
      <c r="G36" s="8"/>
      <c r="H36" s="8"/>
      <c r="I36" s="8"/>
    </row>
    <row r="37" spans="2:9" ht="11.25" customHeight="1" x14ac:dyDescent="0.2">
      <c r="B37" s="43" t="s">
        <v>112</v>
      </c>
      <c r="C37" s="43"/>
      <c r="D37" s="43"/>
      <c r="E37" s="43"/>
      <c r="F37" s="43"/>
      <c r="G37" s="43"/>
      <c r="H37" s="43"/>
      <c r="I37" s="43"/>
    </row>
    <row r="38" spans="2:9" ht="11.25" customHeight="1" x14ac:dyDescent="0.2">
      <c r="B38" s="43"/>
      <c r="C38" s="43"/>
      <c r="D38" s="43"/>
      <c r="E38" s="43"/>
      <c r="F38" s="43"/>
      <c r="G38" s="43"/>
      <c r="H38" s="43"/>
      <c r="I38" s="43"/>
    </row>
    <row r="39" spans="2:9" ht="11.25" customHeight="1" x14ac:dyDescent="0.2">
      <c r="B39" s="43"/>
      <c r="C39" s="43"/>
      <c r="D39" s="43"/>
      <c r="E39" s="43"/>
      <c r="F39" s="43"/>
      <c r="G39" s="43"/>
      <c r="H39" s="43"/>
      <c r="I39" s="43"/>
    </row>
    <row r="40" spans="2:9" ht="11.25" customHeight="1" x14ac:dyDescent="0.2">
      <c r="B40" s="43"/>
      <c r="C40" s="43"/>
      <c r="D40" s="43"/>
      <c r="E40" s="43"/>
      <c r="F40" s="43"/>
      <c r="G40" s="43"/>
      <c r="H40" s="43"/>
      <c r="I40" s="43"/>
    </row>
    <row r="41" spans="2:9" ht="11.25" customHeight="1" x14ac:dyDescent="0.2">
      <c r="B41" s="43"/>
      <c r="C41" s="43"/>
      <c r="D41" s="43"/>
      <c r="E41" s="43"/>
      <c r="F41" s="43"/>
      <c r="G41" s="43"/>
      <c r="H41" s="43"/>
      <c r="I41" s="43"/>
    </row>
    <row r="42" spans="2:9" ht="11.25" customHeight="1" x14ac:dyDescent="0.2">
      <c r="B42" s="43"/>
      <c r="C42" s="43"/>
      <c r="D42" s="43"/>
      <c r="E42" s="43"/>
      <c r="F42" s="43"/>
      <c r="G42" s="43"/>
      <c r="H42" s="43"/>
      <c r="I42" s="43"/>
    </row>
    <row r="43" spans="2:9" x14ac:dyDescent="0.2">
      <c r="B43" s="43"/>
      <c r="C43" s="43"/>
      <c r="D43" s="43"/>
      <c r="E43" s="43"/>
      <c r="F43" s="43"/>
      <c r="G43" s="43"/>
      <c r="H43" s="43"/>
      <c r="I43" s="43"/>
    </row>
    <row r="44" spans="2:9" x14ac:dyDescent="0.2">
      <c r="B44" s="43"/>
      <c r="C44" s="43"/>
      <c r="D44" s="43"/>
      <c r="E44" s="43"/>
      <c r="F44" s="43"/>
      <c r="G44" s="43"/>
      <c r="H44" s="43"/>
      <c r="I44" s="43"/>
    </row>
    <row r="45" spans="2:9" x14ac:dyDescent="0.2">
      <c r="B45" s="43"/>
      <c r="C45" s="43"/>
      <c r="D45" s="43"/>
      <c r="E45" s="43"/>
      <c r="F45" s="43"/>
      <c r="G45" s="43"/>
      <c r="H45" s="43"/>
      <c r="I45" s="43"/>
    </row>
    <row r="51" ht="46.5" customHeight="1" x14ac:dyDescent="0.2"/>
  </sheetData>
  <sheetProtection algorithmName="SHA-512" hashValue="lN3ohF8d6mJIafKC+HmDFbfUZkDmBlHxc0NbGRXUGBC1GVsMiyRPM/Arzw+Pv1l8cccZVZwQVvoAt+RPIQxVVA==" saltValue="2vpfmXmsDGl2kV772E+FxQ==" spinCount="100000" sheet="1" objects="1" scenarios="1"/>
  <mergeCells count="1">
    <mergeCell ref="B37:I45"/>
  </mergeCells>
  <dataValidations count="1">
    <dataValidation type="decimal" allowBlank="1" showInputMessage="1" showErrorMessage="1" errorTitle="Invalid amount" error="Insert a value between zero and the total outstanding amount." sqref="G24" xr:uid="{CA15AFA8-8521-4959-80B5-2A027810C022}">
      <formula1>0</formula1>
      <formula2>C24</formula2>
    </dataValidation>
  </dataValidations>
  <pageMargins left="0.7" right="0.7" top="0.75" bottom="0.75" header="0.3" footer="0.3"/>
  <pageSetup paperSize="9" scale="29"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1:AQ23"/>
  <sheetViews>
    <sheetView showGridLines="0" zoomScale="80" zoomScaleNormal="80" workbookViewId="0">
      <pane ySplit="3" topLeftCell="A4" activePane="bottomLeft" state="frozen"/>
      <selection pane="bottomLeft"/>
    </sheetView>
  </sheetViews>
  <sheetFormatPr defaultRowHeight="14.25" x14ac:dyDescent="0.2"/>
  <cols>
    <col min="1" max="1" width="4.125" customWidth="1"/>
    <col min="2" max="2" width="62.625" customWidth="1"/>
    <col min="3" max="3" width="53.625" customWidth="1"/>
    <col min="4" max="4" width="27.625" customWidth="1"/>
    <col min="5" max="5" width="43.625" customWidth="1"/>
    <col min="6" max="6" width="36.625" customWidth="1"/>
    <col min="7" max="9" width="20.625" customWidth="1"/>
    <col min="10" max="15" width="25.625" customWidth="1"/>
    <col min="17" max="17" width="13.125" bestFit="1" customWidth="1"/>
  </cols>
  <sheetData>
    <row r="1" spans="2:43" ht="23.1" customHeight="1" x14ac:dyDescent="0.2"/>
    <row r="2" spans="2:43" ht="23.1" customHeight="1" x14ac:dyDescent="0.35">
      <c r="B2" s="14" t="s">
        <v>8</v>
      </c>
      <c r="C2" s="14"/>
      <c r="D2" s="14"/>
      <c r="E2" s="14"/>
      <c r="F2" s="14"/>
      <c r="G2" s="14"/>
      <c r="H2" s="14"/>
      <c r="I2" s="14"/>
      <c r="J2" s="14"/>
      <c r="K2" s="14"/>
    </row>
    <row r="3" spans="2:43" ht="63" customHeight="1" x14ac:dyDescent="0.2">
      <c r="B3" s="19" t="s">
        <v>25</v>
      </c>
      <c r="C3" s="19" t="s">
        <v>26</v>
      </c>
      <c r="D3" s="19" t="s">
        <v>132</v>
      </c>
      <c r="E3" s="19" t="s">
        <v>27</v>
      </c>
      <c r="F3" s="19" t="s">
        <v>28</v>
      </c>
      <c r="G3" s="19" t="s">
        <v>209</v>
      </c>
      <c r="H3" s="19" t="s">
        <v>29</v>
      </c>
      <c r="I3" s="19" t="s">
        <v>30</v>
      </c>
      <c r="J3" s="19" t="s">
        <v>114</v>
      </c>
      <c r="K3" s="19" t="s">
        <v>117</v>
      </c>
      <c r="L3" s="19" t="s">
        <v>118</v>
      </c>
      <c r="M3" s="19" t="s">
        <v>119</v>
      </c>
      <c r="N3" s="19" t="s">
        <v>108</v>
      </c>
      <c r="O3" s="19" t="s">
        <v>3</v>
      </c>
    </row>
    <row r="4" spans="2:43" x14ac:dyDescent="0.2">
      <c r="B4" t="s">
        <v>120</v>
      </c>
      <c r="C4" t="s">
        <v>63</v>
      </c>
      <c r="D4" t="s">
        <v>133</v>
      </c>
      <c r="E4" t="s">
        <v>137</v>
      </c>
      <c r="F4" t="s">
        <v>36</v>
      </c>
      <c r="G4" t="s">
        <v>210</v>
      </c>
      <c r="H4" s="27">
        <v>2021</v>
      </c>
      <c r="I4" s="32">
        <v>2021</v>
      </c>
      <c r="J4" s="39">
        <v>20000000</v>
      </c>
      <c r="K4" s="39">
        <v>0</v>
      </c>
      <c r="L4" s="39">
        <v>20000000</v>
      </c>
      <c r="M4" s="13">
        <v>1</v>
      </c>
      <c r="N4" s="3">
        <v>58000</v>
      </c>
      <c r="O4" s="3">
        <v>193000</v>
      </c>
    </row>
    <row r="5" spans="2:43" x14ac:dyDescent="0.2">
      <c r="B5" t="s">
        <v>58</v>
      </c>
      <c r="C5" t="s">
        <v>59</v>
      </c>
      <c r="D5" t="s">
        <v>133</v>
      </c>
      <c r="E5" t="s">
        <v>137</v>
      </c>
      <c r="F5" t="s">
        <v>32</v>
      </c>
      <c r="G5" t="s">
        <v>210</v>
      </c>
      <c r="H5" s="27">
        <v>2020</v>
      </c>
      <c r="I5" s="32">
        <v>2023</v>
      </c>
      <c r="J5" s="39">
        <v>40000000</v>
      </c>
      <c r="K5" s="39">
        <v>0</v>
      </c>
      <c r="L5" s="39">
        <v>40000000</v>
      </c>
      <c r="M5" s="13">
        <v>1</v>
      </c>
      <c r="N5" s="3">
        <v>100900</v>
      </c>
      <c r="O5" s="3">
        <v>104000</v>
      </c>
    </row>
    <row r="6" spans="2:43" x14ac:dyDescent="0.2">
      <c r="B6" t="s">
        <v>121</v>
      </c>
      <c r="C6" t="s">
        <v>122</v>
      </c>
      <c r="D6" t="s">
        <v>135</v>
      </c>
      <c r="E6" t="s">
        <v>137</v>
      </c>
      <c r="F6" t="s">
        <v>32</v>
      </c>
      <c r="G6" t="s">
        <v>211</v>
      </c>
      <c r="H6" s="27">
        <v>2022</v>
      </c>
      <c r="I6" s="32">
        <v>2024</v>
      </c>
      <c r="J6" s="39">
        <v>150000000</v>
      </c>
      <c r="K6" s="39">
        <v>0</v>
      </c>
      <c r="L6" s="39">
        <v>150000000</v>
      </c>
      <c r="M6" s="13">
        <v>1</v>
      </c>
      <c r="N6" s="3">
        <v>200000</v>
      </c>
      <c r="O6" s="3">
        <v>2200000</v>
      </c>
    </row>
    <row r="7" spans="2:43" x14ac:dyDescent="0.2">
      <c r="B7" t="s">
        <v>60</v>
      </c>
      <c r="C7" t="s">
        <v>123</v>
      </c>
      <c r="D7" t="s">
        <v>133</v>
      </c>
      <c r="E7" t="s">
        <v>138</v>
      </c>
      <c r="F7" t="s">
        <v>32</v>
      </c>
      <c r="G7" t="s">
        <v>210</v>
      </c>
      <c r="H7" s="27">
        <v>2020</v>
      </c>
      <c r="I7" s="32">
        <v>2022</v>
      </c>
      <c r="J7" s="39">
        <v>12766668</v>
      </c>
      <c r="K7" s="39">
        <v>0</v>
      </c>
      <c r="L7" s="39">
        <v>12766668</v>
      </c>
      <c r="M7" s="13">
        <v>0.96717181818181819</v>
      </c>
      <c r="N7" s="3">
        <v>174090.92727272728</v>
      </c>
      <c r="O7" s="3">
        <v>21317</v>
      </c>
    </row>
    <row r="8" spans="2:43" x14ac:dyDescent="0.2">
      <c r="B8" t="s">
        <v>61</v>
      </c>
      <c r="C8" t="s">
        <v>62</v>
      </c>
      <c r="D8" t="s">
        <v>133</v>
      </c>
      <c r="E8" t="s">
        <v>137</v>
      </c>
      <c r="F8" t="s">
        <v>32</v>
      </c>
      <c r="G8" t="s">
        <v>212</v>
      </c>
      <c r="H8" s="27">
        <v>2020</v>
      </c>
      <c r="I8" s="32">
        <v>2025</v>
      </c>
      <c r="J8" s="39">
        <v>178000000</v>
      </c>
      <c r="K8" s="39">
        <v>0</v>
      </c>
      <c r="L8" s="39">
        <v>178000000</v>
      </c>
      <c r="M8" s="13">
        <v>1</v>
      </c>
      <c r="N8" s="3">
        <v>210999.99999999997</v>
      </c>
      <c r="O8" s="3">
        <v>268000</v>
      </c>
    </row>
    <row r="9" spans="2:43" s="1" customFormat="1" ht="15" x14ac:dyDescent="0.25">
      <c r="B9" t="s">
        <v>31</v>
      </c>
      <c r="C9" t="s">
        <v>56</v>
      </c>
      <c r="D9" t="s">
        <v>133</v>
      </c>
      <c r="E9" t="s">
        <v>137</v>
      </c>
      <c r="F9" t="s">
        <v>32</v>
      </c>
      <c r="G9" t="s">
        <v>211</v>
      </c>
      <c r="H9" s="27">
        <v>2020</v>
      </c>
      <c r="I9" s="32">
        <v>2020</v>
      </c>
      <c r="J9" s="39">
        <v>225904533.16</v>
      </c>
      <c r="K9" s="39">
        <v>19959103.84</v>
      </c>
      <c r="L9" s="39">
        <v>245863637</v>
      </c>
      <c r="M9" s="13">
        <v>0.914593251659919</v>
      </c>
      <c r="N9" s="3">
        <v>365837.30066396762</v>
      </c>
      <c r="O9" s="3">
        <v>250000</v>
      </c>
      <c r="Q9"/>
      <c r="R9"/>
      <c r="S9"/>
      <c r="T9"/>
      <c r="U9"/>
      <c r="V9"/>
      <c r="W9"/>
      <c r="X9"/>
      <c r="Y9"/>
      <c r="Z9"/>
      <c r="AA9"/>
      <c r="AB9"/>
      <c r="AC9"/>
      <c r="AD9"/>
      <c r="AE9"/>
      <c r="AF9"/>
      <c r="AG9"/>
      <c r="AH9"/>
      <c r="AI9"/>
      <c r="AJ9"/>
      <c r="AK9"/>
      <c r="AL9"/>
      <c r="AM9"/>
      <c r="AN9"/>
      <c r="AO9"/>
      <c r="AP9"/>
      <c r="AQ9"/>
    </row>
    <row r="10" spans="2:43" x14ac:dyDescent="0.2">
      <c r="B10" t="s">
        <v>124</v>
      </c>
      <c r="C10" t="s">
        <v>125</v>
      </c>
      <c r="D10" t="s">
        <v>133</v>
      </c>
      <c r="E10" t="s">
        <v>137</v>
      </c>
      <c r="F10" t="s">
        <v>36</v>
      </c>
      <c r="G10" t="s">
        <v>210</v>
      </c>
      <c r="H10" s="27">
        <v>2022</v>
      </c>
      <c r="I10" s="32">
        <v>2022</v>
      </c>
      <c r="J10" s="39">
        <v>9830509</v>
      </c>
      <c r="K10" s="39">
        <v>0</v>
      </c>
      <c r="L10" s="39">
        <v>9830509</v>
      </c>
      <c r="M10" s="13">
        <v>0.98305089999999995</v>
      </c>
      <c r="N10" s="3">
        <v>172033.9075</v>
      </c>
      <c r="O10" s="3">
        <v>175000</v>
      </c>
    </row>
    <row r="11" spans="2:43" x14ac:dyDescent="0.2">
      <c r="B11" t="s">
        <v>126</v>
      </c>
      <c r="C11" t="s">
        <v>127</v>
      </c>
      <c r="D11" t="s">
        <v>133</v>
      </c>
      <c r="E11" t="s">
        <v>137</v>
      </c>
      <c r="F11" t="s">
        <v>36</v>
      </c>
      <c r="G11" t="s">
        <v>210</v>
      </c>
      <c r="H11" s="27">
        <v>2022</v>
      </c>
      <c r="I11" s="32">
        <v>2023</v>
      </c>
      <c r="J11" s="39">
        <v>0</v>
      </c>
      <c r="K11" s="39">
        <v>2500000</v>
      </c>
      <c r="L11" s="39">
        <v>2500000</v>
      </c>
      <c r="M11" s="13">
        <v>0</v>
      </c>
      <c r="N11" s="3">
        <v>0</v>
      </c>
      <c r="O11" s="3">
        <v>2000</v>
      </c>
    </row>
    <row r="12" spans="2:43" x14ac:dyDescent="0.2">
      <c r="B12" t="s">
        <v>34</v>
      </c>
      <c r="C12" t="s">
        <v>128</v>
      </c>
      <c r="D12" t="s">
        <v>133</v>
      </c>
      <c r="E12" t="s">
        <v>137</v>
      </c>
      <c r="F12" t="s">
        <v>32</v>
      </c>
      <c r="G12" t="s">
        <v>210</v>
      </c>
      <c r="H12" s="27">
        <v>2020</v>
      </c>
      <c r="I12" s="32" t="s">
        <v>33</v>
      </c>
      <c r="J12" s="39">
        <v>85000000</v>
      </c>
      <c r="K12" s="39">
        <v>0</v>
      </c>
      <c r="L12" s="39">
        <v>85000000</v>
      </c>
      <c r="M12" s="13">
        <v>0.85000000000000009</v>
      </c>
      <c r="N12" s="3">
        <v>156.40000000000003</v>
      </c>
      <c r="O12" s="3">
        <v>860423</v>
      </c>
    </row>
    <row r="13" spans="2:43" x14ac:dyDescent="0.2">
      <c r="B13" t="s">
        <v>129</v>
      </c>
      <c r="C13" t="s">
        <v>64</v>
      </c>
      <c r="D13" t="s">
        <v>134</v>
      </c>
      <c r="E13" t="s">
        <v>137</v>
      </c>
      <c r="F13" t="s">
        <v>32</v>
      </c>
      <c r="G13" t="s">
        <v>210</v>
      </c>
      <c r="H13" s="27">
        <v>2020</v>
      </c>
      <c r="I13" s="32">
        <v>2026</v>
      </c>
      <c r="J13" s="39">
        <v>52000000</v>
      </c>
      <c r="K13" s="39">
        <v>0</v>
      </c>
      <c r="L13" s="39">
        <v>52000000</v>
      </c>
      <c r="M13" s="13">
        <v>0.8666666666666667</v>
      </c>
      <c r="N13" s="3">
        <v>43333.333333333328</v>
      </c>
      <c r="O13" s="3">
        <v>165000</v>
      </c>
    </row>
    <row r="14" spans="2:43" x14ac:dyDescent="0.2">
      <c r="B14" t="s">
        <v>130</v>
      </c>
      <c r="C14" t="s">
        <v>57</v>
      </c>
      <c r="D14" t="s">
        <v>133</v>
      </c>
      <c r="E14" t="s">
        <v>137</v>
      </c>
      <c r="F14" t="s">
        <v>32</v>
      </c>
      <c r="G14" t="s">
        <v>210</v>
      </c>
      <c r="H14" s="27">
        <v>2020</v>
      </c>
      <c r="I14" s="32" t="s">
        <v>33</v>
      </c>
      <c r="J14" s="39">
        <v>362435898</v>
      </c>
      <c r="K14" s="39">
        <v>0</v>
      </c>
      <c r="L14" s="39">
        <v>362435898</v>
      </c>
      <c r="M14" s="13">
        <v>0.99297506301369853</v>
      </c>
      <c r="N14" s="3">
        <v>651752.09128486016</v>
      </c>
      <c r="O14" s="3">
        <v>740000</v>
      </c>
    </row>
    <row r="15" spans="2:43" x14ac:dyDescent="0.2">
      <c r="B15" t="s">
        <v>65</v>
      </c>
      <c r="C15" t="s">
        <v>131</v>
      </c>
      <c r="D15" t="s">
        <v>133</v>
      </c>
      <c r="E15" t="s">
        <v>137</v>
      </c>
      <c r="F15" t="s">
        <v>32</v>
      </c>
      <c r="G15" t="s">
        <v>210</v>
      </c>
      <c r="H15" s="27">
        <v>2022</v>
      </c>
      <c r="I15" s="32" t="s">
        <v>139</v>
      </c>
      <c r="J15" s="39">
        <v>0</v>
      </c>
      <c r="K15" s="39">
        <v>141000000</v>
      </c>
      <c r="L15" s="39">
        <v>141000000</v>
      </c>
      <c r="M15" s="13">
        <v>0</v>
      </c>
      <c r="N15" s="3">
        <v>0</v>
      </c>
      <c r="O15" s="3">
        <v>400000</v>
      </c>
    </row>
    <row r="16" spans="2:43" x14ac:dyDescent="0.2">
      <c r="B16" t="s">
        <v>65</v>
      </c>
      <c r="C16" t="s">
        <v>66</v>
      </c>
      <c r="D16" t="s">
        <v>133</v>
      </c>
      <c r="E16" t="s">
        <v>137</v>
      </c>
      <c r="F16" t="s">
        <v>36</v>
      </c>
      <c r="G16" t="s">
        <v>210</v>
      </c>
      <c r="H16" s="38">
        <v>2021</v>
      </c>
      <c r="I16" s="40">
        <v>2022</v>
      </c>
      <c r="J16" s="39">
        <v>68495002</v>
      </c>
      <c r="K16" s="39">
        <v>0</v>
      </c>
      <c r="L16" s="39">
        <v>68495002</v>
      </c>
      <c r="M16" s="13">
        <v>0.95000002773925107</v>
      </c>
      <c r="N16" s="3">
        <v>380000.01109570044</v>
      </c>
      <c r="O16" s="3">
        <v>213000</v>
      </c>
    </row>
    <row r="17" spans="2:15" x14ac:dyDescent="0.2">
      <c r="B17" t="s">
        <v>35</v>
      </c>
      <c r="C17" t="s">
        <v>67</v>
      </c>
      <c r="D17" t="s">
        <v>133</v>
      </c>
      <c r="E17" t="s">
        <v>137</v>
      </c>
      <c r="F17" t="s">
        <v>36</v>
      </c>
      <c r="G17" t="s">
        <v>210</v>
      </c>
      <c r="H17" s="38">
        <v>2020</v>
      </c>
      <c r="I17" s="40">
        <v>2020</v>
      </c>
      <c r="J17" s="39">
        <v>19524775.27</v>
      </c>
      <c r="K17" s="39">
        <v>0</v>
      </c>
      <c r="L17" s="39">
        <v>19524775.27</v>
      </c>
      <c r="M17" s="13">
        <v>0.9427970802629505</v>
      </c>
      <c r="N17" s="3">
        <v>81306.82020187685</v>
      </c>
      <c r="O17" s="3">
        <v>8000</v>
      </c>
    </row>
    <row r="18" spans="2:15" x14ac:dyDescent="0.2">
      <c r="B18" t="s">
        <v>68</v>
      </c>
      <c r="C18" t="s">
        <v>69</v>
      </c>
      <c r="D18" t="s">
        <v>133</v>
      </c>
      <c r="E18" t="s">
        <v>138</v>
      </c>
      <c r="F18" t="s">
        <v>136</v>
      </c>
      <c r="G18" t="s">
        <v>213</v>
      </c>
      <c r="H18" s="38">
        <v>2021</v>
      </c>
      <c r="I18" s="40">
        <v>2022</v>
      </c>
      <c r="J18" s="39">
        <v>10810774.43</v>
      </c>
      <c r="K18" s="39">
        <v>1189225.57</v>
      </c>
      <c r="L18" s="39">
        <v>12000000</v>
      </c>
      <c r="M18" s="13">
        <v>0.90089786916666659</v>
      </c>
      <c r="N18" s="3">
        <v>0</v>
      </c>
      <c r="O18" s="3">
        <v>20885</v>
      </c>
    </row>
    <row r="19" spans="2:15" x14ac:dyDescent="0.2">
      <c r="B19" t="s">
        <v>37</v>
      </c>
      <c r="C19" t="s">
        <v>70</v>
      </c>
      <c r="D19" t="s">
        <v>133</v>
      </c>
      <c r="E19" t="s">
        <v>137</v>
      </c>
      <c r="F19" t="s">
        <v>36</v>
      </c>
      <c r="G19" t="s">
        <v>210</v>
      </c>
      <c r="H19" s="38">
        <v>2020</v>
      </c>
      <c r="I19" s="40">
        <v>2022</v>
      </c>
      <c r="J19" s="39">
        <v>151050000</v>
      </c>
      <c r="K19" s="39">
        <v>0</v>
      </c>
      <c r="L19" s="39">
        <v>151050000</v>
      </c>
      <c r="M19" s="13">
        <v>0.95</v>
      </c>
      <c r="N19" s="3">
        <v>456000</v>
      </c>
      <c r="O19" s="3">
        <v>480000</v>
      </c>
    </row>
    <row r="20" spans="2:15" x14ac:dyDescent="0.2">
      <c r="B20" t="s">
        <v>218</v>
      </c>
      <c r="I20" s="32"/>
      <c r="J20" s="39">
        <f>SUM(Table3[Outstanding amount
31 Dec 2022 (EUR)])</f>
        <v>1385818159.8599999</v>
      </c>
      <c r="K20" s="39">
        <f>SUM(Table3[Unwithdrawn credit commitment
31 Dec 2022 (EUR)])</f>
        <v>164648329.41</v>
      </c>
      <c r="L20" s="39">
        <f>SUM(Table3[Total committed finance
31 Dec 2022 (EUR)])</f>
        <v>1550466489.27</v>
      </c>
      <c r="N20" s="3">
        <f>SUM(Table3[[Number of visitors and patient visits ]])</f>
        <v>2894410.7913524657</v>
      </c>
      <c r="O20" s="3">
        <f>SUM(Table3[Number of welfare service users reached])</f>
        <v>6100625</v>
      </c>
    </row>
    <row r="21" spans="2:15" x14ac:dyDescent="0.2">
      <c r="F21" s="4"/>
      <c r="G21" s="4"/>
      <c r="H21" s="38"/>
      <c r="I21" s="4"/>
      <c r="J21" s="4"/>
      <c r="K21" s="4"/>
      <c r="L21" s="4"/>
      <c r="M21" s="6"/>
      <c r="N21" s="4"/>
      <c r="O21" s="4"/>
    </row>
    <row r="22" spans="2:15" x14ac:dyDescent="0.2">
      <c r="F22" s="4"/>
      <c r="G22" s="4"/>
      <c r="H22" s="38"/>
      <c r="I22" s="4"/>
      <c r="J22" s="4"/>
      <c r="K22" s="4"/>
      <c r="L22" s="4"/>
      <c r="M22" s="6"/>
      <c r="N22" s="4"/>
      <c r="O22" s="4"/>
    </row>
    <row r="23" spans="2:15" x14ac:dyDescent="0.2">
      <c r="F23" s="4"/>
      <c r="G23" s="4"/>
      <c r="H23" s="38"/>
      <c r="I23" s="4"/>
      <c r="J23" s="4"/>
      <c r="K23" s="4"/>
      <c r="L23" s="4"/>
      <c r="M23" s="6"/>
      <c r="N23" s="4"/>
      <c r="O23" s="4"/>
    </row>
  </sheetData>
  <sheetProtection algorithmName="SHA-512" hashValue="zzVFbHiknJZdgKfu1sNOow4fK3bZL/W0X4UXfp1Mp4pPZcAVUKC1zO+wiNyf/MJPCh+DlX5NzO9X9fm5QvnccQ==" saltValue="UQJ46JocAnPtV2QebzO1OA==" spinCount="100000" sheet="1" objects="1" scenario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P71"/>
  <sheetViews>
    <sheetView showGridLines="0" zoomScale="80" zoomScaleNormal="80" workbookViewId="0">
      <pane ySplit="3" topLeftCell="A4" activePane="bottomLeft" state="frozen"/>
      <selection pane="bottomLeft"/>
    </sheetView>
  </sheetViews>
  <sheetFormatPr defaultRowHeight="14.25" x14ac:dyDescent="0.2"/>
  <cols>
    <col min="1" max="1" width="4.125" customWidth="1"/>
    <col min="2" max="2" width="62.625" customWidth="1"/>
    <col min="3" max="3" width="53.625" customWidth="1"/>
    <col min="4" max="4" width="27.625" customWidth="1"/>
    <col min="5" max="5" width="43.625" style="4" customWidth="1"/>
    <col min="6" max="6" width="36.625" style="12" customWidth="1"/>
    <col min="7" max="8" width="20.625" style="12" customWidth="1"/>
    <col min="9" max="9" width="20.625" style="11" customWidth="1"/>
    <col min="10" max="11" width="25.625" style="4" customWidth="1"/>
    <col min="12" max="12" width="25.625" style="6" customWidth="1"/>
    <col min="13" max="16" width="25.625" customWidth="1"/>
  </cols>
  <sheetData>
    <row r="1" spans="2:16" ht="23.1" customHeight="1" x14ac:dyDescent="0.2"/>
    <row r="2" spans="2:16" ht="23.1" customHeight="1" x14ac:dyDescent="0.35">
      <c r="B2" s="14" t="s">
        <v>9</v>
      </c>
      <c r="C2" s="14"/>
      <c r="D2" s="14"/>
      <c r="E2" s="14"/>
      <c r="F2" s="14"/>
      <c r="G2" s="14"/>
      <c r="H2" s="14"/>
      <c r="I2" s="16"/>
      <c r="J2" s="14"/>
      <c r="K2" s="14"/>
      <c r="L2" s="17"/>
    </row>
    <row r="3" spans="2:16" ht="63" customHeight="1" x14ac:dyDescent="0.2">
      <c r="B3" s="15" t="s">
        <v>25</v>
      </c>
      <c r="C3" s="15" t="s">
        <v>26</v>
      </c>
      <c r="D3" s="15" t="s">
        <v>132</v>
      </c>
      <c r="E3" s="15" t="s">
        <v>27</v>
      </c>
      <c r="F3" s="15" t="s">
        <v>28</v>
      </c>
      <c r="G3" s="15" t="s">
        <v>209</v>
      </c>
      <c r="H3" s="15" t="s">
        <v>29</v>
      </c>
      <c r="I3" s="15" t="s">
        <v>30</v>
      </c>
      <c r="J3" s="19" t="s">
        <v>114</v>
      </c>
      <c r="K3" s="19" t="s">
        <v>117</v>
      </c>
      <c r="L3" s="19" t="s">
        <v>118</v>
      </c>
      <c r="M3" s="19" t="s">
        <v>119</v>
      </c>
      <c r="N3" s="15" t="s">
        <v>4</v>
      </c>
      <c r="O3" s="15" t="s">
        <v>5</v>
      </c>
      <c r="P3" s="28" t="s">
        <v>6</v>
      </c>
    </row>
    <row r="4" spans="2:16" x14ac:dyDescent="0.2">
      <c r="B4" t="s">
        <v>71</v>
      </c>
      <c r="C4" t="s">
        <v>72</v>
      </c>
      <c r="D4" t="s">
        <v>133</v>
      </c>
      <c r="E4" t="s">
        <v>39</v>
      </c>
      <c r="F4" t="s">
        <v>32</v>
      </c>
      <c r="G4" t="s">
        <v>214</v>
      </c>
      <c r="H4" s="27">
        <v>2021</v>
      </c>
      <c r="I4">
        <v>2022</v>
      </c>
      <c r="J4" s="39">
        <v>4153525</v>
      </c>
      <c r="K4" s="39">
        <v>3007725</v>
      </c>
      <c r="L4" s="39">
        <v>7161250</v>
      </c>
      <c r="M4" s="13">
        <v>0.57999999999999996</v>
      </c>
      <c r="N4" s="3">
        <v>26.099999999999998</v>
      </c>
      <c r="O4" s="3">
        <v>26.099999999999998</v>
      </c>
      <c r="P4" s="3">
        <v>0</v>
      </c>
    </row>
    <row r="5" spans="2:16" x14ac:dyDescent="0.2">
      <c r="B5" t="s">
        <v>141</v>
      </c>
      <c r="C5" t="s">
        <v>142</v>
      </c>
      <c r="D5" t="s">
        <v>133</v>
      </c>
      <c r="E5" t="s">
        <v>39</v>
      </c>
      <c r="F5" t="s">
        <v>32</v>
      </c>
      <c r="G5" t="s">
        <v>214</v>
      </c>
      <c r="H5" s="27">
        <v>2022</v>
      </c>
      <c r="I5">
        <v>2023</v>
      </c>
      <c r="J5" s="39">
        <v>1478400</v>
      </c>
      <c r="K5" s="39">
        <v>2217600</v>
      </c>
      <c r="L5" s="39">
        <v>3696000</v>
      </c>
      <c r="M5" s="13">
        <v>0.4</v>
      </c>
      <c r="N5" s="3">
        <v>12</v>
      </c>
      <c r="O5" s="3">
        <v>12</v>
      </c>
      <c r="P5" s="3">
        <v>12</v>
      </c>
    </row>
    <row r="6" spans="2:16" x14ac:dyDescent="0.2">
      <c r="B6" t="s">
        <v>143</v>
      </c>
      <c r="C6" t="s">
        <v>144</v>
      </c>
      <c r="D6" t="s">
        <v>134</v>
      </c>
      <c r="E6" t="s">
        <v>39</v>
      </c>
      <c r="F6" t="s">
        <v>32</v>
      </c>
      <c r="G6" t="s">
        <v>214</v>
      </c>
      <c r="H6" s="27">
        <v>2022</v>
      </c>
      <c r="I6">
        <v>2023</v>
      </c>
      <c r="J6" s="39">
        <v>0</v>
      </c>
      <c r="K6" s="39">
        <v>845408</v>
      </c>
      <c r="L6" s="39">
        <v>845408</v>
      </c>
      <c r="M6" s="13">
        <v>0</v>
      </c>
      <c r="N6" s="3">
        <v>0</v>
      </c>
      <c r="O6" s="3">
        <v>0</v>
      </c>
      <c r="P6" s="3">
        <v>0</v>
      </c>
    </row>
    <row r="7" spans="2:16" x14ac:dyDescent="0.2">
      <c r="B7" t="s">
        <v>47</v>
      </c>
      <c r="C7" t="s">
        <v>145</v>
      </c>
      <c r="D7" t="s">
        <v>134</v>
      </c>
      <c r="E7" t="s">
        <v>48</v>
      </c>
      <c r="F7" t="s">
        <v>49</v>
      </c>
      <c r="G7" t="s">
        <v>215</v>
      </c>
      <c r="H7" s="27">
        <v>2021</v>
      </c>
      <c r="I7">
        <v>2021</v>
      </c>
      <c r="J7" s="39">
        <v>0</v>
      </c>
      <c r="K7" s="39">
        <v>1551558</v>
      </c>
      <c r="L7" s="39">
        <v>1551558</v>
      </c>
      <c r="M7" s="13">
        <v>0</v>
      </c>
      <c r="N7" s="3">
        <v>0</v>
      </c>
      <c r="O7" s="3">
        <v>0</v>
      </c>
      <c r="P7" s="3">
        <v>0</v>
      </c>
    </row>
    <row r="8" spans="2:16" x14ac:dyDescent="0.2">
      <c r="B8" t="s">
        <v>47</v>
      </c>
      <c r="C8" t="s">
        <v>146</v>
      </c>
      <c r="D8" t="s">
        <v>133</v>
      </c>
      <c r="E8" t="s">
        <v>48</v>
      </c>
      <c r="F8" t="s">
        <v>49</v>
      </c>
      <c r="G8" t="s">
        <v>215</v>
      </c>
      <c r="H8" s="27">
        <v>2021</v>
      </c>
      <c r="I8">
        <v>2022</v>
      </c>
      <c r="J8" s="39">
        <v>12845194</v>
      </c>
      <c r="K8" s="39">
        <v>0</v>
      </c>
      <c r="L8" s="39">
        <v>12845194</v>
      </c>
      <c r="M8" s="13">
        <v>0.99127291719689392</v>
      </c>
      <c r="N8" s="3">
        <v>134.81311673877758</v>
      </c>
      <c r="O8" s="3">
        <v>134.81311673877758</v>
      </c>
      <c r="P8" s="3">
        <v>134.81311673877758</v>
      </c>
    </row>
    <row r="9" spans="2:16" x14ac:dyDescent="0.2">
      <c r="B9" t="s">
        <v>47</v>
      </c>
      <c r="C9" t="s">
        <v>147</v>
      </c>
      <c r="D9" t="s">
        <v>134</v>
      </c>
      <c r="E9" t="s">
        <v>48</v>
      </c>
      <c r="F9" t="s">
        <v>49</v>
      </c>
      <c r="G9" t="s">
        <v>215</v>
      </c>
      <c r="H9" s="27">
        <v>2021</v>
      </c>
      <c r="I9">
        <v>2020</v>
      </c>
      <c r="J9" s="39">
        <v>847636</v>
      </c>
      <c r="K9" s="39">
        <v>0</v>
      </c>
      <c r="L9" s="39">
        <v>847636</v>
      </c>
      <c r="M9" s="13">
        <v>0.98050070966450853</v>
      </c>
      <c r="N9" s="3">
        <v>37.259026967251323</v>
      </c>
      <c r="O9" s="3">
        <v>37.259026967251323</v>
      </c>
      <c r="P9" s="3">
        <v>37.259026967251323</v>
      </c>
    </row>
    <row r="10" spans="2:16" x14ac:dyDescent="0.2">
      <c r="B10" t="s">
        <v>47</v>
      </c>
      <c r="C10" t="s">
        <v>148</v>
      </c>
      <c r="D10" t="s">
        <v>134</v>
      </c>
      <c r="E10" t="s">
        <v>48</v>
      </c>
      <c r="F10" t="s">
        <v>49</v>
      </c>
      <c r="G10" t="s">
        <v>215</v>
      </c>
      <c r="H10" s="27">
        <v>2020</v>
      </c>
      <c r="I10">
        <v>2021</v>
      </c>
      <c r="J10" s="39">
        <v>4707744</v>
      </c>
      <c r="K10" s="39">
        <v>0</v>
      </c>
      <c r="L10" s="39">
        <v>4707744</v>
      </c>
      <c r="M10" s="13">
        <v>0.96100021311358952</v>
      </c>
      <c r="N10" s="3">
        <v>59.582013213042551</v>
      </c>
      <c r="O10" s="3">
        <v>59.582013213042551</v>
      </c>
      <c r="P10" s="3">
        <v>59.582013213042551</v>
      </c>
    </row>
    <row r="11" spans="2:16" x14ac:dyDescent="0.2">
      <c r="B11" t="s">
        <v>47</v>
      </c>
      <c r="C11" t="s">
        <v>149</v>
      </c>
      <c r="D11" t="s">
        <v>133</v>
      </c>
      <c r="E11" t="s">
        <v>48</v>
      </c>
      <c r="F11" t="s">
        <v>49</v>
      </c>
      <c r="G11" t="s">
        <v>215</v>
      </c>
      <c r="H11" s="27">
        <v>2022</v>
      </c>
      <c r="I11">
        <v>2023</v>
      </c>
      <c r="J11" s="39">
        <v>13258473</v>
      </c>
      <c r="K11" s="39">
        <v>1547847</v>
      </c>
      <c r="L11" s="39">
        <v>14806320</v>
      </c>
      <c r="M11" s="13">
        <v>0.89276592489654072</v>
      </c>
      <c r="N11" s="3">
        <v>160.69786648137733</v>
      </c>
      <c r="O11" s="3">
        <v>110.70297468717105</v>
      </c>
      <c r="P11" s="3">
        <v>110.70297468717105</v>
      </c>
    </row>
    <row r="12" spans="2:16" x14ac:dyDescent="0.2">
      <c r="B12" t="s">
        <v>47</v>
      </c>
      <c r="C12" t="s">
        <v>150</v>
      </c>
      <c r="D12" t="s">
        <v>134</v>
      </c>
      <c r="E12" t="s">
        <v>48</v>
      </c>
      <c r="F12" t="s">
        <v>49</v>
      </c>
      <c r="G12" t="s">
        <v>215</v>
      </c>
      <c r="H12" s="27">
        <v>2021</v>
      </c>
      <c r="I12">
        <v>2021</v>
      </c>
      <c r="J12" s="39">
        <v>4008760</v>
      </c>
      <c r="K12" s="39">
        <v>0</v>
      </c>
      <c r="L12" s="39">
        <v>4008760</v>
      </c>
      <c r="M12" s="13">
        <v>0.97299999999999998</v>
      </c>
      <c r="N12" s="3">
        <v>48.65</v>
      </c>
      <c r="O12" s="3">
        <v>48.65</v>
      </c>
      <c r="P12" s="3">
        <v>48.65</v>
      </c>
    </row>
    <row r="13" spans="2:16" x14ac:dyDescent="0.2">
      <c r="B13" t="s">
        <v>47</v>
      </c>
      <c r="C13" t="s">
        <v>151</v>
      </c>
      <c r="D13" t="s">
        <v>134</v>
      </c>
      <c r="E13" t="s">
        <v>48</v>
      </c>
      <c r="F13" t="s">
        <v>49</v>
      </c>
      <c r="G13" t="s">
        <v>215</v>
      </c>
      <c r="H13" s="27">
        <v>2021</v>
      </c>
      <c r="I13">
        <v>2021</v>
      </c>
      <c r="J13" s="39">
        <v>1433124</v>
      </c>
      <c r="K13" s="39">
        <v>0</v>
      </c>
      <c r="L13" s="39">
        <v>1433124</v>
      </c>
      <c r="M13" s="13">
        <v>0.98699999999999999</v>
      </c>
      <c r="N13" s="3">
        <v>63.167999999999999</v>
      </c>
      <c r="O13" s="3">
        <v>63.167999999999999</v>
      </c>
      <c r="P13" s="3">
        <v>63.167999999999999</v>
      </c>
    </row>
    <row r="14" spans="2:16" x14ac:dyDescent="0.2">
      <c r="B14" t="s">
        <v>47</v>
      </c>
      <c r="C14" t="s">
        <v>152</v>
      </c>
      <c r="D14" t="s">
        <v>134</v>
      </c>
      <c r="E14" t="s">
        <v>48</v>
      </c>
      <c r="F14" t="s">
        <v>49</v>
      </c>
      <c r="G14" t="s">
        <v>215</v>
      </c>
      <c r="H14" s="27">
        <v>2020</v>
      </c>
      <c r="I14">
        <v>2020</v>
      </c>
      <c r="J14" s="39">
        <v>4717145</v>
      </c>
      <c r="K14" s="39">
        <v>0</v>
      </c>
      <c r="L14" s="39">
        <v>4717145</v>
      </c>
      <c r="M14" s="13">
        <v>0.96750041020592337</v>
      </c>
      <c r="N14" s="3">
        <v>34.830014767413239</v>
      </c>
      <c r="O14" s="3">
        <v>34.830014767413239</v>
      </c>
      <c r="P14" s="3">
        <v>34.830014767413239</v>
      </c>
    </row>
    <row r="15" spans="2:16" x14ac:dyDescent="0.2">
      <c r="B15" t="s">
        <v>47</v>
      </c>
      <c r="C15" t="s">
        <v>153</v>
      </c>
      <c r="D15" t="s">
        <v>134</v>
      </c>
      <c r="E15" t="s">
        <v>48</v>
      </c>
      <c r="F15" t="s">
        <v>49</v>
      </c>
      <c r="G15" t="s">
        <v>215</v>
      </c>
      <c r="H15" s="27">
        <v>2020</v>
      </c>
      <c r="I15">
        <v>2019</v>
      </c>
      <c r="J15" s="39">
        <v>7264738</v>
      </c>
      <c r="K15" s="39">
        <v>0</v>
      </c>
      <c r="L15" s="39">
        <v>7264738</v>
      </c>
      <c r="M15" s="13">
        <v>0.96454617295700029</v>
      </c>
      <c r="N15" s="3">
        <v>111.88735606301204</v>
      </c>
      <c r="O15" s="3">
        <v>111.88735606301204</v>
      </c>
      <c r="P15" s="3">
        <v>111.88735606301204</v>
      </c>
    </row>
    <row r="16" spans="2:16" x14ac:dyDescent="0.2">
      <c r="B16" t="s">
        <v>47</v>
      </c>
      <c r="C16" t="s">
        <v>154</v>
      </c>
      <c r="D16" t="s">
        <v>134</v>
      </c>
      <c r="E16" t="s">
        <v>48</v>
      </c>
      <c r="F16" t="s">
        <v>49</v>
      </c>
      <c r="G16" t="s">
        <v>215</v>
      </c>
      <c r="H16" s="27">
        <v>2021</v>
      </c>
      <c r="I16">
        <v>2021</v>
      </c>
      <c r="J16" s="39">
        <v>2604543</v>
      </c>
      <c r="K16" s="39">
        <v>0</v>
      </c>
      <c r="L16" s="39">
        <v>2604543</v>
      </c>
      <c r="M16" s="13">
        <v>0.99350011042946185</v>
      </c>
      <c r="N16" s="3">
        <v>93.389010380369413</v>
      </c>
      <c r="O16" s="3">
        <v>93.389010380369413</v>
      </c>
      <c r="P16" s="3">
        <v>93.389010380369413</v>
      </c>
    </row>
    <row r="17" spans="2:16" x14ac:dyDescent="0.2">
      <c r="B17" t="s">
        <v>47</v>
      </c>
      <c r="C17" t="s">
        <v>155</v>
      </c>
      <c r="D17" t="s">
        <v>133</v>
      </c>
      <c r="E17" t="s">
        <v>48</v>
      </c>
      <c r="F17" t="s">
        <v>49</v>
      </c>
      <c r="G17" t="s">
        <v>215</v>
      </c>
      <c r="H17" s="27">
        <v>2022</v>
      </c>
      <c r="I17">
        <v>2022</v>
      </c>
      <c r="J17" s="39">
        <v>3714716</v>
      </c>
      <c r="K17" s="39">
        <v>2130793</v>
      </c>
      <c r="L17" s="39">
        <v>5845509</v>
      </c>
      <c r="M17" s="13">
        <v>0.63548204271005315</v>
      </c>
      <c r="N17" s="3">
        <v>46.390189117833877</v>
      </c>
      <c r="O17" s="3">
        <v>46.390189117833877</v>
      </c>
      <c r="P17" s="3">
        <v>46.390189117833877</v>
      </c>
    </row>
    <row r="18" spans="2:16" x14ac:dyDescent="0.2">
      <c r="B18" t="s">
        <v>47</v>
      </c>
      <c r="C18" t="s">
        <v>156</v>
      </c>
      <c r="D18" t="s">
        <v>133</v>
      </c>
      <c r="E18" t="s">
        <v>48</v>
      </c>
      <c r="F18" t="s">
        <v>49</v>
      </c>
      <c r="G18" t="s">
        <v>215</v>
      </c>
      <c r="H18" s="27">
        <v>2020</v>
      </c>
      <c r="I18">
        <v>2021</v>
      </c>
      <c r="J18" s="39">
        <v>12277337</v>
      </c>
      <c r="K18" s="39">
        <v>422313</v>
      </c>
      <c r="L18" s="39">
        <v>12699650</v>
      </c>
      <c r="M18" s="13">
        <v>0.93127504719395193</v>
      </c>
      <c r="N18" s="3">
        <v>81.952204153067768</v>
      </c>
      <c r="O18" s="3">
        <v>81.952204153067768</v>
      </c>
      <c r="P18" s="3">
        <v>81.952204153067768</v>
      </c>
    </row>
    <row r="19" spans="2:16" x14ac:dyDescent="0.2">
      <c r="B19" t="s">
        <v>47</v>
      </c>
      <c r="C19" t="s">
        <v>157</v>
      </c>
      <c r="D19" t="s">
        <v>134</v>
      </c>
      <c r="E19" t="s">
        <v>48</v>
      </c>
      <c r="F19" t="s">
        <v>49</v>
      </c>
      <c r="G19" t="s">
        <v>215</v>
      </c>
      <c r="H19" s="27">
        <v>2021</v>
      </c>
      <c r="I19">
        <v>2021</v>
      </c>
      <c r="J19" s="39">
        <v>3214516</v>
      </c>
      <c r="K19" s="39">
        <v>0</v>
      </c>
      <c r="L19" s="39">
        <v>3214516</v>
      </c>
      <c r="M19" s="13">
        <v>0.98700033836334078</v>
      </c>
      <c r="N19" s="3">
        <v>44.415015226350334</v>
      </c>
      <c r="O19" s="3">
        <v>44.415015226350334</v>
      </c>
      <c r="P19" s="3">
        <v>44.415015226350334</v>
      </c>
    </row>
    <row r="20" spans="2:16" x14ac:dyDescent="0.2">
      <c r="B20" t="s">
        <v>47</v>
      </c>
      <c r="C20" t="s">
        <v>158</v>
      </c>
      <c r="D20" t="s">
        <v>134</v>
      </c>
      <c r="E20" t="s">
        <v>48</v>
      </c>
      <c r="F20" t="s">
        <v>49</v>
      </c>
      <c r="G20" t="s">
        <v>215</v>
      </c>
      <c r="H20" s="27">
        <v>2020</v>
      </c>
      <c r="I20">
        <v>2020</v>
      </c>
      <c r="J20" s="39">
        <v>5440308</v>
      </c>
      <c r="K20" s="39">
        <v>0</v>
      </c>
      <c r="L20" s="39">
        <v>5440308</v>
      </c>
      <c r="M20" s="13">
        <v>0.92800013646288204</v>
      </c>
      <c r="N20" s="3">
        <v>65.888009688864628</v>
      </c>
      <c r="O20" s="3">
        <v>65.888009688864628</v>
      </c>
      <c r="P20" s="3">
        <v>65.888009688864628</v>
      </c>
    </row>
    <row r="21" spans="2:16" x14ac:dyDescent="0.2">
      <c r="B21" t="s">
        <v>47</v>
      </c>
      <c r="C21" t="s">
        <v>159</v>
      </c>
      <c r="D21" t="s">
        <v>134</v>
      </c>
      <c r="E21" t="s">
        <v>48</v>
      </c>
      <c r="F21" t="s">
        <v>49</v>
      </c>
      <c r="G21" t="s">
        <v>215</v>
      </c>
      <c r="H21" s="27">
        <v>2020</v>
      </c>
      <c r="I21">
        <v>2020</v>
      </c>
      <c r="J21" s="39">
        <v>8395007</v>
      </c>
      <c r="K21" s="39">
        <v>0</v>
      </c>
      <c r="L21" s="39">
        <v>8395007</v>
      </c>
      <c r="M21" s="13">
        <v>0.97117706214729793</v>
      </c>
      <c r="N21" s="3">
        <v>97.117706214729793</v>
      </c>
      <c r="O21" s="3">
        <v>97.117706214729793</v>
      </c>
      <c r="P21" s="3">
        <v>97.117706214729793</v>
      </c>
    </row>
    <row r="22" spans="2:16" x14ac:dyDescent="0.2">
      <c r="B22" t="s">
        <v>47</v>
      </c>
      <c r="C22" t="s">
        <v>160</v>
      </c>
      <c r="D22" t="s">
        <v>133</v>
      </c>
      <c r="E22" t="s">
        <v>48</v>
      </c>
      <c r="F22" t="s">
        <v>49</v>
      </c>
      <c r="G22" t="s">
        <v>215</v>
      </c>
      <c r="H22" s="27">
        <v>2020</v>
      </c>
      <c r="I22">
        <v>2021</v>
      </c>
      <c r="J22" s="39">
        <v>16292464</v>
      </c>
      <c r="K22" s="39">
        <v>0</v>
      </c>
      <c r="L22" s="39">
        <v>16292464</v>
      </c>
      <c r="M22" s="13">
        <v>0.97550026494388287</v>
      </c>
      <c r="N22" s="3">
        <v>160.95754371574066</v>
      </c>
      <c r="O22" s="3">
        <v>160.95754371574066</v>
      </c>
      <c r="P22" s="3">
        <v>160.95754371574066</v>
      </c>
    </row>
    <row r="23" spans="2:16" x14ac:dyDescent="0.2">
      <c r="B23" t="s">
        <v>47</v>
      </c>
      <c r="C23" t="s">
        <v>161</v>
      </c>
      <c r="D23" t="s">
        <v>133</v>
      </c>
      <c r="E23" t="s">
        <v>48</v>
      </c>
      <c r="F23" t="s">
        <v>49</v>
      </c>
      <c r="G23" t="s">
        <v>215</v>
      </c>
      <c r="H23" s="27">
        <v>2022</v>
      </c>
      <c r="I23">
        <v>2022</v>
      </c>
      <c r="J23" s="39">
        <v>5635188</v>
      </c>
      <c r="K23" s="39">
        <v>0</v>
      </c>
      <c r="L23" s="39">
        <v>5635188</v>
      </c>
      <c r="M23" s="13">
        <v>0.99400003845337692</v>
      </c>
      <c r="N23" s="3">
        <v>54.670002114935734</v>
      </c>
      <c r="O23" s="3">
        <v>54.670002114935734</v>
      </c>
      <c r="P23" s="3">
        <v>54.670002114935734</v>
      </c>
    </row>
    <row r="24" spans="2:16" x14ac:dyDescent="0.2">
      <c r="B24" t="s">
        <v>47</v>
      </c>
      <c r="C24" t="s">
        <v>162</v>
      </c>
      <c r="D24" t="s">
        <v>133</v>
      </c>
      <c r="E24" t="s">
        <v>48</v>
      </c>
      <c r="F24" t="s">
        <v>49</v>
      </c>
      <c r="G24" t="s">
        <v>215</v>
      </c>
      <c r="H24" s="27">
        <v>2020</v>
      </c>
      <c r="I24">
        <v>2021</v>
      </c>
      <c r="J24" s="39">
        <v>15753877</v>
      </c>
      <c r="K24" s="39">
        <v>0</v>
      </c>
      <c r="L24" s="39">
        <v>15753877</v>
      </c>
      <c r="M24" s="13">
        <v>0.95535942995755008</v>
      </c>
      <c r="N24" s="3">
        <v>154.76822765312312</v>
      </c>
      <c r="O24" s="3">
        <v>154.76822765312312</v>
      </c>
      <c r="P24" s="3">
        <v>154.76822765312312</v>
      </c>
    </row>
    <row r="25" spans="2:16" x14ac:dyDescent="0.2">
      <c r="B25" t="s">
        <v>47</v>
      </c>
      <c r="C25" t="s">
        <v>163</v>
      </c>
      <c r="D25" t="s">
        <v>134</v>
      </c>
      <c r="E25" t="s">
        <v>48</v>
      </c>
      <c r="F25" t="s">
        <v>49</v>
      </c>
      <c r="G25" t="s">
        <v>215</v>
      </c>
      <c r="H25" s="27">
        <v>2022</v>
      </c>
      <c r="I25">
        <v>2022</v>
      </c>
      <c r="J25" s="39">
        <v>0</v>
      </c>
      <c r="K25" s="39">
        <v>8030400</v>
      </c>
      <c r="L25" s="39">
        <v>8030400</v>
      </c>
      <c r="M25" s="13">
        <v>0</v>
      </c>
      <c r="N25" s="3">
        <v>0</v>
      </c>
      <c r="O25" s="3">
        <v>0</v>
      </c>
      <c r="P25" s="3">
        <v>0</v>
      </c>
    </row>
    <row r="26" spans="2:16" x14ac:dyDescent="0.2">
      <c r="B26" t="s">
        <v>47</v>
      </c>
      <c r="C26" t="s">
        <v>164</v>
      </c>
      <c r="D26" t="s">
        <v>133</v>
      </c>
      <c r="E26" t="s">
        <v>48</v>
      </c>
      <c r="F26" t="s">
        <v>49</v>
      </c>
      <c r="G26" t="s">
        <v>215</v>
      </c>
      <c r="H26" s="27">
        <v>2022</v>
      </c>
      <c r="I26">
        <v>2023</v>
      </c>
      <c r="J26" s="39">
        <v>0</v>
      </c>
      <c r="K26" s="39">
        <v>4148000</v>
      </c>
      <c r="L26" s="39">
        <v>4148000</v>
      </c>
      <c r="M26" s="13">
        <v>0</v>
      </c>
      <c r="N26" s="3">
        <v>0</v>
      </c>
      <c r="O26" s="3">
        <v>0</v>
      </c>
      <c r="P26" s="3">
        <v>0</v>
      </c>
    </row>
    <row r="27" spans="2:16" x14ac:dyDescent="0.2">
      <c r="B27" t="s">
        <v>38</v>
      </c>
      <c r="C27" t="s">
        <v>165</v>
      </c>
      <c r="D27" t="s">
        <v>135</v>
      </c>
      <c r="E27" t="s">
        <v>39</v>
      </c>
      <c r="F27" t="s">
        <v>49</v>
      </c>
      <c r="G27" t="s">
        <v>214</v>
      </c>
      <c r="H27" s="27">
        <v>2022</v>
      </c>
      <c r="I27">
        <v>2024</v>
      </c>
      <c r="J27" s="39">
        <v>1650000</v>
      </c>
      <c r="K27" s="39">
        <v>9350000</v>
      </c>
      <c r="L27" s="39">
        <v>11000000</v>
      </c>
      <c r="M27" s="13">
        <v>0.15</v>
      </c>
      <c r="N27" s="3">
        <v>15.899999999999999</v>
      </c>
      <c r="O27" s="3">
        <v>15.149999999999999</v>
      </c>
      <c r="P27" s="3">
        <v>15.899999999999999</v>
      </c>
    </row>
    <row r="28" spans="2:16" x14ac:dyDescent="0.2">
      <c r="B28" t="s">
        <v>38</v>
      </c>
      <c r="C28" t="s">
        <v>73</v>
      </c>
      <c r="D28" t="s">
        <v>133</v>
      </c>
      <c r="E28" t="s">
        <v>39</v>
      </c>
      <c r="F28" t="s">
        <v>40</v>
      </c>
      <c r="G28" t="s">
        <v>214</v>
      </c>
      <c r="H28" s="27">
        <v>2020</v>
      </c>
      <c r="I28">
        <v>2021</v>
      </c>
      <c r="J28" s="39">
        <v>4039438</v>
      </c>
      <c r="K28" s="39">
        <v>0</v>
      </c>
      <c r="L28" s="39">
        <v>4039438</v>
      </c>
      <c r="M28" s="13">
        <v>0.98799999999999999</v>
      </c>
      <c r="N28" s="3">
        <v>45.448</v>
      </c>
      <c r="O28" s="3">
        <v>35.567999999999998</v>
      </c>
      <c r="P28" s="3">
        <v>35.567999999999998</v>
      </c>
    </row>
    <row r="29" spans="2:16" x14ac:dyDescent="0.2">
      <c r="B29" t="s">
        <v>166</v>
      </c>
      <c r="C29" t="s">
        <v>167</v>
      </c>
      <c r="D29" t="s">
        <v>133</v>
      </c>
      <c r="E29" t="s">
        <v>39</v>
      </c>
      <c r="F29" t="s">
        <v>40</v>
      </c>
      <c r="G29" t="s">
        <v>214</v>
      </c>
      <c r="H29" s="27">
        <v>2022</v>
      </c>
      <c r="I29">
        <v>2023</v>
      </c>
      <c r="J29" s="39">
        <v>2525475</v>
      </c>
      <c r="K29" s="39">
        <v>5892775</v>
      </c>
      <c r="L29" s="39">
        <v>8418250</v>
      </c>
      <c r="M29" s="13">
        <v>0.3</v>
      </c>
      <c r="N29" s="3">
        <v>27</v>
      </c>
      <c r="O29" s="3">
        <v>27</v>
      </c>
      <c r="P29" s="3">
        <v>27</v>
      </c>
    </row>
    <row r="30" spans="2:16" x14ac:dyDescent="0.2">
      <c r="B30" t="s">
        <v>168</v>
      </c>
      <c r="C30" t="s">
        <v>169</v>
      </c>
      <c r="D30" t="s">
        <v>133</v>
      </c>
      <c r="E30" t="s">
        <v>39</v>
      </c>
      <c r="F30" t="s">
        <v>40</v>
      </c>
      <c r="G30" t="s">
        <v>214</v>
      </c>
      <c r="H30" s="27">
        <v>2022</v>
      </c>
      <c r="I30">
        <v>2023</v>
      </c>
      <c r="J30" s="39">
        <v>3241210.44</v>
      </c>
      <c r="K30" s="39">
        <v>938298.56</v>
      </c>
      <c r="L30" s="39">
        <v>4179509</v>
      </c>
      <c r="M30" s="13">
        <v>0.7755002896273222</v>
      </c>
      <c r="N30" s="3">
        <v>34.122012743602177</v>
      </c>
      <c r="O30" s="3">
        <v>34.122012743602177</v>
      </c>
      <c r="P30" s="3">
        <v>34.122012743602177</v>
      </c>
    </row>
    <row r="31" spans="2:16" x14ac:dyDescent="0.2">
      <c r="B31" t="s">
        <v>75</v>
      </c>
      <c r="C31" t="s">
        <v>76</v>
      </c>
      <c r="D31" t="s">
        <v>133</v>
      </c>
      <c r="E31" t="s">
        <v>39</v>
      </c>
      <c r="F31" t="s">
        <v>32</v>
      </c>
      <c r="G31" t="s">
        <v>214</v>
      </c>
      <c r="H31" s="27">
        <v>2021</v>
      </c>
      <c r="I31">
        <v>2021</v>
      </c>
      <c r="J31" s="39">
        <v>3132120</v>
      </c>
      <c r="K31" s="39">
        <v>0</v>
      </c>
      <c r="L31" s="39">
        <v>3132120</v>
      </c>
      <c r="M31" s="13">
        <v>0.99400004950768417</v>
      </c>
      <c r="N31" s="3">
        <v>49.70000247538421</v>
      </c>
      <c r="O31" s="3">
        <v>29.820001485230524</v>
      </c>
      <c r="P31" s="3">
        <v>29.820001485230524</v>
      </c>
    </row>
    <row r="32" spans="2:16" x14ac:dyDescent="0.2">
      <c r="B32" t="s">
        <v>170</v>
      </c>
      <c r="C32" t="s">
        <v>77</v>
      </c>
      <c r="D32" t="s">
        <v>133</v>
      </c>
      <c r="E32" t="s">
        <v>41</v>
      </c>
      <c r="F32" t="s">
        <v>40</v>
      </c>
      <c r="G32" t="s">
        <v>214</v>
      </c>
      <c r="H32" s="27">
        <v>2020</v>
      </c>
      <c r="I32">
        <v>2021</v>
      </c>
      <c r="J32" s="39">
        <v>7590804</v>
      </c>
      <c r="K32" s="39">
        <v>0</v>
      </c>
      <c r="L32" s="39">
        <v>7590804</v>
      </c>
      <c r="M32" s="13">
        <v>0.98799999999999999</v>
      </c>
      <c r="N32" s="3">
        <v>55.328000000000003</v>
      </c>
      <c r="O32" s="3">
        <v>55.328000000000003</v>
      </c>
      <c r="P32" s="3">
        <v>33.591999999999999</v>
      </c>
    </row>
    <row r="33" spans="2:16" x14ac:dyDescent="0.2">
      <c r="B33" t="s">
        <v>170</v>
      </c>
      <c r="C33" t="s">
        <v>171</v>
      </c>
      <c r="D33" t="s">
        <v>133</v>
      </c>
      <c r="E33" t="s">
        <v>203</v>
      </c>
      <c r="F33" t="s">
        <v>32</v>
      </c>
      <c r="G33" t="s">
        <v>214</v>
      </c>
      <c r="H33" s="27">
        <v>2022</v>
      </c>
      <c r="I33">
        <v>2023</v>
      </c>
      <c r="J33" s="39">
        <v>0</v>
      </c>
      <c r="K33" s="39">
        <v>4180000</v>
      </c>
      <c r="L33" s="39">
        <v>4180000</v>
      </c>
      <c r="M33" s="13">
        <v>0</v>
      </c>
      <c r="N33" s="3">
        <v>0</v>
      </c>
      <c r="O33" s="3">
        <v>0</v>
      </c>
      <c r="P33" s="3">
        <v>0</v>
      </c>
    </row>
    <row r="34" spans="2:16" x14ac:dyDescent="0.2">
      <c r="B34" t="s">
        <v>172</v>
      </c>
      <c r="C34" t="s">
        <v>173</v>
      </c>
      <c r="D34" t="s">
        <v>133</v>
      </c>
      <c r="E34" t="s">
        <v>204</v>
      </c>
      <c r="F34" t="s">
        <v>32</v>
      </c>
      <c r="G34" t="s">
        <v>214</v>
      </c>
      <c r="H34" s="27">
        <v>2021</v>
      </c>
      <c r="I34">
        <v>2022</v>
      </c>
      <c r="J34" s="39">
        <v>3527500</v>
      </c>
      <c r="K34" s="39">
        <v>0</v>
      </c>
      <c r="L34" s="39">
        <v>3527500</v>
      </c>
      <c r="M34" s="13">
        <v>1</v>
      </c>
      <c r="N34" s="3">
        <v>25</v>
      </c>
      <c r="O34" s="3">
        <v>25</v>
      </c>
      <c r="P34" s="3">
        <v>25</v>
      </c>
    </row>
    <row r="35" spans="2:16" x14ac:dyDescent="0.2">
      <c r="B35" t="s">
        <v>174</v>
      </c>
      <c r="C35" t="s">
        <v>175</v>
      </c>
      <c r="D35" t="s">
        <v>133</v>
      </c>
      <c r="E35" t="s">
        <v>39</v>
      </c>
      <c r="F35" t="s">
        <v>32</v>
      </c>
      <c r="G35" t="s">
        <v>214</v>
      </c>
      <c r="H35" s="27">
        <v>2021</v>
      </c>
      <c r="I35">
        <v>2022</v>
      </c>
      <c r="J35" s="39">
        <v>5730000</v>
      </c>
      <c r="K35" s="39">
        <v>124687</v>
      </c>
      <c r="L35" s="39">
        <v>5854687</v>
      </c>
      <c r="M35" s="13">
        <v>0.97870304595275548</v>
      </c>
      <c r="N35" s="3">
        <v>46.977746205732259</v>
      </c>
      <c r="O35" s="3">
        <v>46.977746205732259</v>
      </c>
      <c r="P35" s="3">
        <v>46.977746205732259</v>
      </c>
    </row>
    <row r="36" spans="2:16" x14ac:dyDescent="0.2">
      <c r="B36" t="s">
        <v>78</v>
      </c>
      <c r="C36" t="s">
        <v>79</v>
      </c>
      <c r="D36" t="s">
        <v>133</v>
      </c>
      <c r="E36" t="s">
        <v>39</v>
      </c>
      <c r="F36" t="s">
        <v>32</v>
      </c>
      <c r="G36" t="s">
        <v>214</v>
      </c>
      <c r="H36" s="27">
        <v>2021</v>
      </c>
      <c r="I36">
        <v>2022</v>
      </c>
      <c r="J36" s="39">
        <v>9161250</v>
      </c>
      <c r="K36" s="39">
        <v>0</v>
      </c>
      <c r="L36" s="39">
        <v>9161250</v>
      </c>
      <c r="M36" s="13">
        <v>1</v>
      </c>
      <c r="N36" s="3">
        <v>74</v>
      </c>
      <c r="O36" s="3">
        <v>74</v>
      </c>
      <c r="P36" s="3">
        <v>74</v>
      </c>
    </row>
    <row r="37" spans="2:16" x14ac:dyDescent="0.2">
      <c r="B37" t="s">
        <v>176</v>
      </c>
      <c r="C37" t="s">
        <v>177</v>
      </c>
      <c r="D37" t="s">
        <v>133</v>
      </c>
      <c r="E37" t="s">
        <v>39</v>
      </c>
      <c r="F37" t="s">
        <v>32</v>
      </c>
      <c r="G37" t="s">
        <v>214</v>
      </c>
      <c r="H37" s="27">
        <v>2022</v>
      </c>
      <c r="I37">
        <v>2023</v>
      </c>
      <c r="J37" s="39">
        <v>1701581.76</v>
      </c>
      <c r="K37" s="39">
        <v>0</v>
      </c>
      <c r="L37" s="39">
        <v>1701581.76</v>
      </c>
      <c r="M37" s="13">
        <v>1</v>
      </c>
      <c r="N37" s="3">
        <v>20</v>
      </c>
      <c r="O37" s="3">
        <v>20</v>
      </c>
      <c r="P37" s="3">
        <v>20</v>
      </c>
    </row>
    <row r="38" spans="2:16" x14ac:dyDescent="0.2">
      <c r="B38" t="s">
        <v>80</v>
      </c>
      <c r="C38" t="s">
        <v>81</v>
      </c>
      <c r="D38" t="s">
        <v>133</v>
      </c>
      <c r="E38" t="s">
        <v>39</v>
      </c>
      <c r="F38" t="s">
        <v>32</v>
      </c>
      <c r="G38" t="s">
        <v>214</v>
      </c>
      <c r="H38" s="27">
        <v>2021</v>
      </c>
      <c r="I38">
        <v>2022</v>
      </c>
      <c r="J38" s="39">
        <v>3587000</v>
      </c>
      <c r="K38" s="39">
        <v>0</v>
      </c>
      <c r="L38" s="39">
        <v>3587000</v>
      </c>
      <c r="M38" s="13">
        <v>1</v>
      </c>
      <c r="N38" s="3">
        <v>34</v>
      </c>
      <c r="O38" s="3">
        <v>34</v>
      </c>
      <c r="P38" s="3">
        <v>34</v>
      </c>
    </row>
    <row r="39" spans="2:16" x14ac:dyDescent="0.2">
      <c r="B39" t="s">
        <v>42</v>
      </c>
      <c r="C39" t="s">
        <v>178</v>
      </c>
      <c r="D39" t="s">
        <v>133</v>
      </c>
      <c r="E39" t="s">
        <v>39</v>
      </c>
      <c r="F39" t="s">
        <v>32</v>
      </c>
      <c r="G39" t="s">
        <v>214</v>
      </c>
      <c r="H39" s="27">
        <v>2022</v>
      </c>
      <c r="I39">
        <v>2023</v>
      </c>
      <c r="J39" s="39">
        <v>1256333</v>
      </c>
      <c r="K39" s="39">
        <v>838383</v>
      </c>
      <c r="L39" s="39">
        <v>2094716</v>
      </c>
      <c r="M39" s="13">
        <v>0.59976292728942726</v>
      </c>
      <c r="N39" s="3">
        <v>10.195969763920264</v>
      </c>
      <c r="O39" s="3">
        <v>10.195969763920264</v>
      </c>
      <c r="P39" s="3">
        <v>10.195969763920264</v>
      </c>
    </row>
    <row r="40" spans="2:16" x14ac:dyDescent="0.2">
      <c r="B40" t="s">
        <v>42</v>
      </c>
      <c r="C40" t="s">
        <v>82</v>
      </c>
      <c r="D40" t="s">
        <v>133</v>
      </c>
      <c r="E40" t="s">
        <v>39</v>
      </c>
      <c r="F40" t="s">
        <v>40</v>
      </c>
      <c r="G40" t="s">
        <v>214</v>
      </c>
      <c r="H40" s="27">
        <v>2020</v>
      </c>
      <c r="I40">
        <v>2021</v>
      </c>
      <c r="J40" s="39">
        <v>1752240</v>
      </c>
      <c r="K40" s="39">
        <v>0</v>
      </c>
      <c r="L40" s="39">
        <v>1752240</v>
      </c>
      <c r="M40" s="13">
        <v>0.98</v>
      </c>
      <c r="N40" s="3">
        <v>20.58</v>
      </c>
      <c r="O40" s="3">
        <v>20.58</v>
      </c>
      <c r="P40" s="3">
        <v>20.58</v>
      </c>
    </row>
    <row r="41" spans="2:16" x14ac:dyDescent="0.2">
      <c r="B41" t="s">
        <v>179</v>
      </c>
      <c r="C41" t="s">
        <v>180</v>
      </c>
      <c r="D41" t="s">
        <v>133</v>
      </c>
      <c r="E41" s="26" t="s">
        <v>205</v>
      </c>
      <c r="F41" t="s">
        <v>40</v>
      </c>
      <c r="G41" t="s">
        <v>214</v>
      </c>
      <c r="H41" s="27">
        <v>2022</v>
      </c>
      <c r="I41">
        <v>2023</v>
      </c>
      <c r="J41" s="39">
        <v>1075782</v>
      </c>
      <c r="K41" s="39">
        <v>948268</v>
      </c>
      <c r="L41" s="39">
        <v>2024050</v>
      </c>
      <c r="M41" s="13">
        <v>0.53149971591610878</v>
      </c>
      <c r="N41" s="3">
        <v>7.9724957387416318</v>
      </c>
      <c r="O41" s="3">
        <v>7.9724957387416318</v>
      </c>
      <c r="P41" s="3">
        <v>7.9724957387416318</v>
      </c>
    </row>
    <row r="42" spans="2:16" x14ac:dyDescent="0.2">
      <c r="B42" t="s">
        <v>43</v>
      </c>
      <c r="C42" t="s">
        <v>83</v>
      </c>
      <c r="D42" t="s">
        <v>133</v>
      </c>
      <c r="E42" t="s">
        <v>102</v>
      </c>
      <c r="F42" t="s">
        <v>208</v>
      </c>
      <c r="G42" t="s">
        <v>214</v>
      </c>
      <c r="H42" s="27">
        <v>2020</v>
      </c>
      <c r="I42">
        <v>2022</v>
      </c>
      <c r="J42" s="39">
        <v>7027800</v>
      </c>
      <c r="K42" s="39">
        <v>0</v>
      </c>
      <c r="L42" s="39">
        <v>7027800</v>
      </c>
      <c r="M42" s="13">
        <v>1</v>
      </c>
      <c r="N42" s="3">
        <v>65</v>
      </c>
      <c r="O42" s="3">
        <v>56</v>
      </c>
      <c r="P42" s="3">
        <v>8</v>
      </c>
    </row>
    <row r="43" spans="2:16" x14ac:dyDescent="0.2">
      <c r="B43" t="s">
        <v>44</v>
      </c>
      <c r="C43" t="s">
        <v>181</v>
      </c>
      <c r="D43" t="s">
        <v>133</v>
      </c>
      <c r="E43" t="s">
        <v>39</v>
      </c>
      <c r="F43" t="s">
        <v>208</v>
      </c>
      <c r="G43" t="s">
        <v>214</v>
      </c>
      <c r="H43" s="27">
        <v>2022</v>
      </c>
      <c r="I43">
        <v>2021</v>
      </c>
      <c r="J43" s="39">
        <v>6803930</v>
      </c>
      <c r="K43" s="39">
        <v>0</v>
      </c>
      <c r="L43" s="39">
        <v>6803930</v>
      </c>
      <c r="M43" s="13">
        <v>0.99399999999999999</v>
      </c>
      <c r="N43" s="3">
        <v>77.531999999999996</v>
      </c>
      <c r="O43" s="3">
        <v>70.573999999999998</v>
      </c>
      <c r="P43" s="3">
        <v>70.573999999999998</v>
      </c>
    </row>
    <row r="44" spans="2:16" x14ac:dyDescent="0.2">
      <c r="B44" t="s">
        <v>44</v>
      </c>
      <c r="C44" t="s">
        <v>84</v>
      </c>
      <c r="D44" t="s">
        <v>133</v>
      </c>
      <c r="E44" t="s">
        <v>41</v>
      </c>
      <c r="F44" t="s">
        <v>32</v>
      </c>
      <c r="G44" t="s">
        <v>214</v>
      </c>
      <c r="H44" s="27">
        <v>2020</v>
      </c>
      <c r="I44">
        <v>2020</v>
      </c>
      <c r="J44" s="39">
        <v>1472328</v>
      </c>
      <c r="K44" s="39">
        <v>0</v>
      </c>
      <c r="L44" s="39">
        <v>1472328</v>
      </c>
      <c r="M44" s="13">
        <v>0.97600050910421521</v>
      </c>
      <c r="N44" s="3">
        <v>13.664007127459012</v>
      </c>
      <c r="O44" s="3">
        <v>13.664007127459012</v>
      </c>
      <c r="P44" s="3">
        <v>13.664007127459012</v>
      </c>
    </row>
    <row r="45" spans="2:16" x14ac:dyDescent="0.2">
      <c r="B45" t="s">
        <v>182</v>
      </c>
      <c r="C45" t="s">
        <v>74</v>
      </c>
      <c r="D45" t="s">
        <v>133</v>
      </c>
      <c r="E45" t="s">
        <v>39</v>
      </c>
      <c r="F45" t="s">
        <v>32</v>
      </c>
      <c r="G45" t="s">
        <v>214</v>
      </c>
      <c r="H45" s="27">
        <v>2020</v>
      </c>
      <c r="I45">
        <v>2021</v>
      </c>
      <c r="J45" s="39">
        <v>2259650</v>
      </c>
      <c r="K45" s="39">
        <v>0</v>
      </c>
      <c r="L45" s="39">
        <v>2259650</v>
      </c>
      <c r="M45" s="13">
        <v>0.98245652173913045</v>
      </c>
      <c r="N45" s="3">
        <v>27.508782608695654</v>
      </c>
      <c r="O45" s="3">
        <v>27.508782608695654</v>
      </c>
      <c r="P45" s="3">
        <v>27.508782608695654</v>
      </c>
    </row>
    <row r="46" spans="2:16" x14ac:dyDescent="0.2">
      <c r="B46" t="s">
        <v>183</v>
      </c>
      <c r="C46" t="s">
        <v>184</v>
      </c>
      <c r="D46" t="s">
        <v>134</v>
      </c>
      <c r="E46" t="s">
        <v>39</v>
      </c>
      <c r="F46" t="s">
        <v>32</v>
      </c>
      <c r="G46" t="s">
        <v>214</v>
      </c>
      <c r="H46" s="27">
        <v>2022</v>
      </c>
      <c r="I46">
        <v>2023</v>
      </c>
      <c r="J46" s="39">
        <v>219113.9</v>
      </c>
      <c r="K46" s="39">
        <v>302584.09999999998</v>
      </c>
      <c r="L46" s="39">
        <v>521698</v>
      </c>
      <c r="M46" s="13">
        <v>0.4200014184451541</v>
      </c>
      <c r="N46" s="3">
        <v>6.7200226951224655</v>
      </c>
      <c r="O46" s="3">
        <v>6.7200226951224655</v>
      </c>
      <c r="P46" s="3">
        <v>6.7200226951224655</v>
      </c>
    </row>
    <row r="47" spans="2:16" x14ac:dyDescent="0.2">
      <c r="B47" t="s">
        <v>185</v>
      </c>
      <c r="C47" t="s">
        <v>186</v>
      </c>
      <c r="D47" t="s">
        <v>133</v>
      </c>
      <c r="E47" s="26" t="s">
        <v>205</v>
      </c>
      <c r="F47" t="s">
        <v>32</v>
      </c>
      <c r="G47" t="s">
        <v>214</v>
      </c>
      <c r="H47" s="27">
        <v>2022</v>
      </c>
      <c r="I47">
        <v>2023</v>
      </c>
      <c r="J47" s="39">
        <v>281584</v>
      </c>
      <c r="K47" s="39">
        <v>1595644</v>
      </c>
      <c r="L47" s="39">
        <v>1877228</v>
      </c>
      <c r="M47" s="13">
        <v>0.14999989345993134</v>
      </c>
      <c r="N47" s="3">
        <v>5.9999957383972538</v>
      </c>
      <c r="O47" s="3">
        <v>2.2499984018989703</v>
      </c>
      <c r="P47" s="3">
        <v>2.2499984018989703</v>
      </c>
    </row>
    <row r="48" spans="2:16" x14ac:dyDescent="0.2">
      <c r="B48" t="s">
        <v>85</v>
      </c>
      <c r="C48" t="s">
        <v>86</v>
      </c>
      <c r="D48" t="s">
        <v>134</v>
      </c>
      <c r="E48" t="s">
        <v>48</v>
      </c>
      <c r="F48" t="s">
        <v>32</v>
      </c>
      <c r="G48" t="s">
        <v>215</v>
      </c>
      <c r="H48" s="27">
        <v>2021</v>
      </c>
      <c r="I48">
        <v>2022</v>
      </c>
      <c r="J48" s="39">
        <v>7040541</v>
      </c>
      <c r="K48" s="39">
        <v>0</v>
      </c>
      <c r="L48" s="39">
        <v>7040541</v>
      </c>
      <c r="M48" s="13">
        <v>1</v>
      </c>
      <c r="N48" s="3">
        <v>72</v>
      </c>
      <c r="O48" s="3">
        <v>72</v>
      </c>
      <c r="P48" s="3">
        <v>72</v>
      </c>
    </row>
    <row r="49" spans="2:16" x14ac:dyDescent="0.2">
      <c r="B49" t="s">
        <v>45</v>
      </c>
      <c r="C49" t="s">
        <v>187</v>
      </c>
      <c r="D49" t="s">
        <v>133</v>
      </c>
      <c r="E49" t="s">
        <v>206</v>
      </c>
      <c r="F49" t="s">
        <v>40</v>
      </c>
      <c r="G49" t="s">
        <v>212</v>
      </c>
      <c r="H49" s="27">
        <v>2020</v>
      </c>
      <c r="I49">
        <v>2021</v>
      </c>
      <c r="J49" s="39">
        <v>10263352</v>
      </c>
      <c r="K49" s="39">
        <v>0</v>
      </c>
      <c r="L49" s="39">
        <v>10263352</v>
      </c>
      <c r="M49" s="13">
        <v>0.98646239018857762</v>
      </c>
      <c r="N49" s="3">
        <v>72.011754483766168</v>
      </c>
      <c r="O49" s="3">
        <v>72.011754483766168</v>
      </c>
      <c r="P49" s="3">
        <v>14.796935852828664</v>
      </c>
    </row>
    <row r="50" spans="2:16" x14ac:dyDescent="0.2">
      <c r="B50" t="s">
        <v>45</v>
      </c>
      <c r="C50" t="s">
        <v>188</v>
      </c>
      <c r="D50" t="s">
        <v>133</v>
      </c>
      <c r="E50" t="s">
        <v>48</v>
      </c>
      <c r="F50" t="s">
        <v>32</v>
      </c>
      <c r="G50" t="s">
        <v>215</v>
      </c>
      <c r="H50" s="27">
        <v>2021</v>
      </c>
      <c r="I50">
        <v>2022</v>
      </c>
      <c r="J50" s="39">
        <v>7161846</v>
      </c>
      <c r="K50" s="39">
        <v>7361216</v>
      </c>
      <c r="L50" s="39">
        <v>14523062</v>
      </c>
      <c r="M50" s="13">
        <v>0.49313608934534603</v>
      </c>
      <c r="N50" s="3">
        <v>83.339999099363482</v>
      </c>
      <c r="O50" s="3">
        <v>59.669466810786872</v>
      </c>
      <c r="P50" s="3">
        <v>59.669466810786872</v>
      </c>
    </row>
    <row r="51" spans="2:16" x14ac:dyDescent="0.2">
      <c r="B51" t="s">
        <v>45</v>
      </c>
      <c r="C51" t="s">
        <v>87</v>
      </c>
      <c r="D51" t="s">
        <v>133</v>
      </c>
      <c r="E51" t="s">
        <v>39</v>
      </c>
      <c r="F51" t="s">
        <v>32</v>
      </c>
      <c r="G51" t="s">
        <v>212</v>
      </c>
      <c r="H51" s="27">
        <v>2021</v>
      </c>
      <c r="I51">
        <v>2021</v>
      </c>
      <c r="J51" s="39">
        <v>15610000</v>
      </c>
      <c r="K51" s="39">
        <v>0</v>
      </c>
      <c r="L51" s="39">
        <v>15610000</v>
      </c>
      <c r="M51" s="13">
        <v>1</v>
      </c>
      <c r="N51" s="3">
        <v>88</v>
      </c>
      <c r="O51" s="3">
        <v>88</v>
      </c>
      <c r="P51" s="3">
        <v>17</v>
      </c>
    </row>
    <row r="52" spans="2:16" x14ac:dyDescent="0.2">
      <c r="B52" t="s">
        <v>189</v>
      </c>
      <c r="C52" t="s">
        <v>190</v>
      </c>
      <c r="D52" t="s">
        <v>134</v>
      </c>
      <c r="E52" t="s">
        <v>203</v>
      </c>
      <c r="F52" t="s">
        <v>32</v>
      </c>
      <c r="G52" t="s">
        <v>214</v>
      </c>
      <c r="H52" s="27">
        <v>2022</v>
      </c>
      <c r="I52">
        <v>2023</v>
      </c>
      <c r="J52" s="39">
        <v>1440889.8</v>
      </c>
      <c r="K52" s="39">
        <v>960593.2</v>
      </c>
      <c r="L52" s="39">
        <v>2401483</v>
      </c>
      <c r="M52" s="13">
        <v>0.6</v>
      </c>
      <c r="N52" s="3">
        <v>75</v>
      </c>
      <c r="O52" s="3">
        <v>75</v>
      </c>
      <c r="P52" s="3">
        <v>75</v>
      </c>
    </row>
    <row r="53" spans="2:16" x14ac:dyDescent="0.2">
      <c r="B53" t="s">
        <v>46</v>
      </c>
      <c r="C53" t="s">
        <v>191</v>
      </c>
      <c r="D53" t="s">
        <v>133</v>
      </c>
      <c r="E53" t="s">
        <v>39</v>
      </c>
      <c r="F53" t="s">
        <v>32</v>
      </c>
      <c r="G53" t="s">
        <v>214</v>
      </c>
      <c r="H53" s="27">
        <v>2022</v>
      </c>
      <c r="I53">
        <v>2023</v>
      </c>
      <c r="J53" s="39">
        <v>0</v>
      </c>
      <c r="K53" s="39">
        <v>5448781</v>
      </c>
      <c r="L53" s="39">
        <v>5448781</v>
      </c>
      <c r="M53" s="13">
        <v>0</v>
      </c>
      <c r="N53" s="3">
        <v>0</v>
      </c>
      <c r="O53" s="3">
        <v>0</v>
      </c>
      <c r="P53" s="3">
        <v>0</v>
      </c>
    </row>
    <row r="54" spans="2:16" x14ac:dyDescent="0.2">
      <c r="B54" t="s">
        <v>46</v>
      </c>
      <c r="C54" t="s">
        <v>88</v>
      </c>
      <c r="D54" t="s">
        <v>133</v>
      </c>
      <c r="E54" t="s">
        <v>39</v>
      </c>
      <c r="F54" t="s">
        <v>32</v>
      </c>
      <c r="G54" t="s">
        <v>214</v>
      </c>
      <c r="H54" s="27">
        <v>2021</v>
      </c>
      <c r="I54">
        <v>2021</v>
      </c>
      <c r="J54" s="39">
        <v>4106442</v>
      </c>
      <c r="K54" s="39">
        <v>0</v>
      </c>
      <c r="L54" s="39">
        <v>4106442</v>
      </c>
      <c r="M54" s="13">
        <v>0.80211778493993557</v>
      </c>
      <c r="N54" s="3">
        <v>40.105889246996782</v>
      </c>
      <c r="O54" s="3">
        <v>40.105889246996782</v>
      </c>
      <c r="P54" s="3">
        <v>40.105889246996782</v>
      </c>
    </row>
    <row r="55" spans="2:16" x14ac:dyDescent="0.2">
      <c r="B55" t="s">
        <v>46</v>
      </c>
      <c r="C55" t="s">
        <v>89</v>
      </c>
      <c r="D55" t="s">
        <v>133</v>
      </c>
      <c r="E55" t="s">
        <v>39</v>
      </c>
      <c r="F55" t="s">
        <v>32</v>
      </c>
      <c r="G55" t="s">
        <v>214</v>
      </c>
      <c r="H55" s="27">
        <v>2020</v>
      </c>
      <c r="I55">
        <v>2021</v>
      </c>
      <c r="J55" s="39">
        <v>4683972</v>
      </c>
      <c r="K55" s="39">
        <v>0</v>
      </c>
      <c r="L55" s="39">
        <v>4683972</v>
      </c>
      <c r="M55" s="13">
        <v>0.98872291866671058</v>
      </c>
      <c r="N55" s="3">
        <v>59.323375120002638</v>
      </c>
      <c r="O55" s="3">
        <v>59.323375120002638</v>
      </c>
      <c r="P55" s="3">
        <v>59.323375120002638</v>
      </c>
    </row>
    <row r="56" spans="2:16" x14ac:dyDescent="0.2">
      <c r="B56" t="s">
        <v>46</v>
      </c>
      <c r="C56" t="s">
        <v>192</v>
      </c>
      <c r="D56" t="s">
        <v>133</v>
      </c>
      <c r="E56" t="s">
        <v>39</v>
      </c>
      <c r="F56" t="s">
        <v>32</v>
      </c>
      <c r="G56" t="s">
        <v>214</v>
      </c>
      <c r="H56" s="27">
        <v>2022</v>
      </c>
      <c r="I56">
        <v>2023</v>
      </c>
      <c r="J56" s="39">
        <v>0</v>
      </c>
      <c r="K56" s="39">
        <v>2604407</v>
      </c>
      <c r="L56" s="39">
        <v>2604407</v>
      </c>
      <c r="M56" s="13">
        <v>0</v>
      </c>
      <c r="N56" s="3">
        <v>0</v>
      </c>
      <c r="O56" s="3">
        <v>0</v>
      </c>
      <c r="P56" s="3">
        <v>0</v>
      </c>
    </row>
    <row r="57" spans="2:16" x14ac:dyDescent="0.2">
      <c r="B57" t="s">
        <v>46</v>
      </c>
      <c r="C57" t="s">
        <v>193</v>
      </c>
      <c r="D57" t="s">
        <v>133</v>
      </c>
      <c r="E57" t="s">
        <v>39</v>
      </c>
      <c r="F57" t="s">
        <v>32</v>
      </c>
      <c r="G57" t="s">
        <v>212</v>
      </c>
      <c r="H57" s="27">
        <v>2020</v>
      </c>
      <c r="I57">
        <v>2020</v>
      </c>
      <c r="J57" s="39">
        <v>6278576</v>
      </c>
      <c r="K57" s="39">
        <v>0</v>
      </c>
      <c r="L57" s="39">
        <v>6278576</v>
      </c>
      <c r="M57" s="13">
        <v>0.97358656046583958</v>
      </c>
      <c r="N57" s="3">
        <v>56.4680205070187</v>
      </c>
      <c r="O57" s="3">
        <v>56.4680205070187</v>
      </c>
      <c r="P57" s="3">
        <v>56.4680205070187</v>
      </c>
    </row>
    <row r="58" spans="2:16" x14ac:dyDescent="0.2">
      <c r="B58" t="s">
        <v>90</v>
      </c>
      <c r="C58" t="s">
        <v>91</v>
      </c>
      <c r="D58" t="s">
        <v>133</v>
      </c>
      <c r="E58" t="s">
        <v>39</v>
      </c>
      <c r="F58" t="s">
        <v>32</v>
      </c>
      <c r="G58" t="s">
        <v>214</v>
      </c>
      <c r="H58" s="27">
        <v>2021</v>
      </c>
      <c r="I58">
        <v>2021</v>
      </c>
      <c r="J58" s="39">
        <v>5319254</v>
      </c>
      <c r="K58" s="39">
        <v>0</v>
      </c>
      <c r="L58" s="39">
        <v>5319254</v>
      </c>
      <c r="M58" s="13">
        <v>0.98800005943690961</v>
      </c>
      <c r="N58" s="3">
        <v>59.280003566214575</v>
      </c>
      <c r="O58" s="3">
        <v>59.280003566214575</v>
      </c>
      <c r="P58" s="3">
        <v>59.280003566214575</v>
      </c>
    </row>
    <row r="59" spans="2:16" x14ac:dyDescent="0.2">
      <c r="B59" t="s">
        <v>92</v>
      </c>
      <c r="C59" t="s">
        <v>93</v>
      </c>
      <c r="D59" t="s">
        <v>133</v>
      </c>
      <c r="E59" t="s">
        <v>48</v>
      </c>
      <c r="F59" t="s">
        <v>32</v>
      </c>
      <c r="G59" t="s">
        <v>215</v>
      </c>
      <c r="H59" s="27">
        <v>2021</v>
      </c>
      <c r="I59">
        <v>2021</v>
      </c>
      <c r="J59" s="39">
        <v>3601636</v>
      </c>
      <c r="K59" s="39">
        <v>0</v>
      </c>
      <c r="L59" s="39">
        <v>3601636</v>
      </c>
      <c r="M59" s="13">
        <v>0.98916695046524661</v>
      </c>
      <c r="N59" s="3">
        <v>201.79005789491032</v>
      </c>
      <c r="O59" s="3">
        <v>173.10421633141814</v>
      </c>
      <c r="P59" s="3">
        <v>173.10421633141814</v>
      </c>
    </row>
    <row r="60" spans="2:16" x14ac:dyDescent="0.2">
      <c r="B60" t="s">
        <v>92</v>
      </c>
      <c r="C60" t="s">
        <v>94</v>
      </c>
      <c r="D60" t="s">
        <v>133</v>
      </c>
      <c r="E60" t="s">
        <v>48</v>
      </c>
      <c r="F60" t="s">
        <v>49</v>
      </c>
      <c r="G60" t="s">
        <v>215</v>
      </c>
      <c r="H60" s="27">
        <v>2020</v>
      </c>
      <c r="I60">
        <v>2021</v>
      </c>
      <c r="J60" s="39">
        <v>22362993</v>
      </c>
      <c r="K60" s="39">
        <v>0</v>
      </c>
      <c r="L60" s="39">
        <v>22362993</v>
      </c>
      <c r="M60" s="13">
        <v>0.9866666931389737</v>
      </c>
      <c r="N60" s="3">
        <v>197.33333862779475</v>
      </c>
      <c r="O60" s="3">
        <v>183.52000492384911</v>
      </c>
      <c r="P60" s="3">
        <v>183.52000492384911</v>
      </c>
    </row>
    <row r="61" spans="2:16" x14ac:dyDescent="0.2">
      <c r="B61" t="s">
        <v>194</v>
      </c>
      <c r="C61" t="s">
        <v>195</v>
      </c>
      <c r="D61" t="s">
        <v>134</v>
      </c>
      <c r="E61" t="s">
        <v>48</v>
      </c>
      <c r="F61" t="s">
        <v>49</v>
      </c>
      <c r="G61" t="s">
        <v>215</v>
      </c>
      <c r="H61" s="27">
        <v>2022</v>
      </c>
      <c r="I61">
        <v>2023</v>
      </c>
      <c r="J61" s="39">
        <v>1000000</v>
      </c>
      <c r="K61" s="39">
        <v>1967092</v>
      </c>
      <c r="L61" s="39">
        <v>2967092</v>
      </c>
      <c r="M61" s="13">
        <v>0.33703033138170302</v>
      </c>
      <c r="N61" s="3">
        <v>23.592123196719211</v>
      </c>
      <c r="O61" s="3">
        <v>23.592123196719211</v>
      </c>
      <c r="P61" s="3">
        <v>23.592123196719211</v>
      </c>
    </row>
    <row r="62" spans="2:16" x14ac:dyDescent="0.2">
      <c r="B62" t="s">
        <v>196</v>
      </c>
      <c r="C62" t="s">
        <v>197</v>
      </c>
      <c r="D62" t="s">
        <v>133</v>
      </c>
      <c r="E62" t="s">
        <v>203</v>
      </c>
      <c r="F62" t="s">
        <v>49</v>
      </c>
      <c r="G62" t="s">
        <v>214</v>
      </c>
      <c r="H62" s="27">
        <v>2022</v>
      </c>
      <c r="I62">
        <v>2023</v>
      </c>
      <c r="J62" s="39">
        <v>4304600</v>
      </c>
      <c r="K62" s="39">
        <v>1592013</v>
      </c>
      <c r="L62" s="39">
        <v>5896613</v>
      </c>
      <c r="M62" s="13">
        <v>0.73001229688975688</v>
      </c>
      <c r="N62" s="3">
        <v>30.660516469369789</v>
      </c>
      <c r="O62" s="3">
        <v>30.660516469369789</v>
      </c>
      <c r="P62" s="3">
        <v>30.660516469369789</v>
      </c>
    </row>
    <row r="63" spans="2:16" x14ac:dyDescent="0.2">
      <c r="B63" t="s">
        <v>50</v>
      </c>
      <c r="C63" t="s">
        <v>198</v>
      </c>
      <c r="D63" t="s">
        <v>133</v>
      </c>
      <c r="E63" t="s">
        <v>207</v>
      </c>
      <c r="F63" t="s">
        <v>40</v>
      </c>
      <c r="G63" t="s">
        <v>216</v>
      </c>
      <c r="H63" s="27">
        <v>2020</v>
      </c>
      <c r="I63">
        <v>2021</v>
      </c>
      <c r="J63" s="39">
        <v>1184000</v>
      </c>
      <c r="K63" s="39">
        <v>0</v>
      </c>
      <c r="L63" s="39">
        <v>1184000</v>
      </c>
      <c r="M63" s="13">
        <v>0.98666666666666669</v>
      </c>
      <c r="N63" s="3">
        <v>11.84</v>
      </c>
      <c r="O63" s="3">
        <v>11.84</v>
      </c>
      <c r="P63" s="3">
        <v>11.84</v>
      </c>
    </row>
    <row r="64" spans="2:16" x14ac:dyDescent="0.2">
      <c r="B64" t="s">
        <v>51</v>
      </c>
      <c r="C64" t="s">
        <v>95</v>
      </c>
      <c r="D64" t="s">
        <v>133</v>
      </c>
      <c r="E64" t="s">
        <v>39</v>
      </c>
      <c r="F64" t="s">
        <v>40</v>
      </c>
      <c r="G64" t="s">
        <v>212</v>
      </c>
      <c r="H64" s="27">
        <v>2020</v>
      </c>
      <c r="I64">
        <v>2021</v>
      </c>
      <c r="J64" s="39">
        <v>3484295</v>
      </c>
      <c r="K64" s="39">
        <v>0</v>
      </c>
      <c r="L64" s="39">
        <v>3484295</v>
      </c>
      <c r="M64" s="13">
        <v>0.99234161686154387</v>
      </c>
      <c r="N64" s="3">
        <v>34.731956590154034</v>
      </c>
      <c r="O64" s="3">
        <v>32.747273356430945</v>
      </c>
      <c r="P64" s="3">
        <v>32.747273356430945</v>
      </c>
    </row>
    <row r="65" spans="2:16" x14ac:dyDescent="0.2">
      <c r="B65" t="s">
        <v>51</v>
      </c>
      <c r="C65" t="s">
        <v>96</v>
      </c>
      <c r="D65" t="s">
        <v>133</v>
      </c>
      <c r="E65" t="s">
        <v>39</v>
      </c>
      <c r="F65" t="s">
        <v>32</v>
      </c>
      <c r="G65" t="s">
        <v>214</v>
      </c>
      <c r="H65" s="27">
        <v>2021</v>
      </c>
      <c r="I65">
        <v>2022</v>
      </c>
      <c r="J65" s="39">
        <v>2074563</v>
      </c>
      <c r="K65" s="39">
        <v>0</v>
      </c>
      <c r="L65" s="39">
        <v>2074563</v>
      </c>
      <c r="M65" s="13">
        <v>1</v>
      </c>
      <c r="N65" s="3">
        <v>28</v>
      </c>
      <c r="O65" s="3">
        <v>22</v>
      </c>
      <c r="P65" s="3">
        <v>22</v>
      </c>
    </row>
    <row r="66" spans="2:16" x14ac:dyDescent="0.2">
      <c r="B66" t="s">
        <v>199</v>
      </c>
      <c r="C66" t="s">
        <v>200</v>
      </c>
      <c r="D66" t="s">
        <v>133</v>
      </c>
      <c r="E66" t="s">
        <v>39</v>
      </c>
      <c r="F66" t="s">
        <v>32</v>
      </c>
      <c r="G66" t="s">
        <v>214</v>
      </c>
      <c r="H66" s="27">
        <v>2022</v>
      </c>
      <c r="I66">
        <v>2024</v>
      </c>
      <c r="J66" s="39">
        <v>0</v>
      </c>
      <c r="K66" s="39">
        <v>3474000</v>
      </c>
      <c r="L66" s="39">
        <v>3474000</v>
      </c>
      <c r="M66" s="13">
        <v>0</v>
      </c>
      <c r="N66" s="3">
        <v>0</v>
      </c>
      <c r="O66" s="3">
        <v>0</v>
      </c>
      <c r="P66" s="3">
        <v>0</v>
      </c>
    </row>
    <row r="67" spans="2:16" x14ac:dyDescent="0.2">
      <c r="B67" t="s">
        <v>97</v>
      </c>
      <c r="C67" t="s">
        <v>98</v>
      </c>
      <c r="D67" t="s">
        <v>133</v>
      </c>
      <c r="E67" t="s">
        <v>39</v>
      </c>
      <c r="F67" t="s">
        <v>32</v>
      </c>
      <c r="G67" t="s">
        <v>214</v>
      </c>
      <c r="H67" s="27">
        <v>2021</v>
      </c>
      <c r="I67">
        <v>2022</v>
      </c>
      <c r="J67" s="39">
        <v>6045450</v>
      </c>
      <c r="K67" s="39">
        <v>1327050</v>
      </c>
      <c r="L67" s="39">
        <v>7372500</v>
      </c>
      <c r="M67" s="13">
        <v>0.82</v>
      </c>
      <c r="N67" s="3">
        <v>47.559999999999995</v>
      </c>
      <c r="O67" s="3">
        <v>47.559999999999995</v>
      </c>
      <c r="P67" s="3">
        <v>47.559999999999995</v>
      </c>
    </row>
    <row r="68" spans="2:16" x14ac:dyDescent="0.2">
      <c r="B68" t="s">
        <v>97</v>
      </c>
      <c r="C68" t="s">
        <v>99</v>
      </c>
      <c r="D68" t="s">
        <v>133</v>
      </c>
      <c r="E68" t="s">
        <v>39</v>
      </c>
      <c r="F68" t="s">
        <v>32</v>
      </c>
      <c r="G68" t="s">
        <v>214</v>
      </c>
      <c r="H68" s="27">
        <v>2021</v>
      </c>
      <c r="I68">
        <v>2021</v>
      </c>
      <c r="J68" s="39">
        <v>4830720</v>
      </c>
      <c r="K68" s="39">
        <v>0</v>
      </c>
      <c r="L68" s="39">
        <v>4830720</v>
      </c>
      <c r="M68" s="13">
        <v>0.98909090909090913</v>
      </c>
      <c r="N68" s="3">
        <v>31.650909090909092</v>
      </c>
      <c r="O68" s="3">
        <v>31.650909090909092</v>
      </c>
      <c r="P68" s="3">
        <v>31.650909090909092</v>
      </c>
    </row>
    <row r="69" spans="2:16" x14ac:dyDescent="0.2">
      <c r="B69" t="s">
        <v>201</v>
      </c>
      <c r="C69" t="s">
        <v>202</v>
      </c>
      <c r="D69" t="s">
        <v>133</v>
      </c>
      <c r="E69" t="s">
        <v>39</v>
      </c>
      <c r="F69" t="s">
        <v>32</v>
      </c>
      <c r="G69" t="s">
        <v>214</v>
      </c>
      <c r="H69" s="27">
        <v>2021</v>
      </c>
      <c r="I69">
        <v>2023</v>
      </c>
      <c r="J69" s="39">
        <v>5228462.5</v>
      </c>
      <c r="K69" s="39">
        <v>3342787.5</v>
      </c>
      <c r="L69" s="39">
        <v>8571250</v>
      </c>
      <c r="M69" s="13">
        <v>0.61</v>
      </c>
      <c r="N69" s="3">
        <v>43.92</v>
      </c>
      <c r="O69" s="3">
        <v>43.92</v>
      </c>
      <c r="P69" s="3">
        <v>43.92</v>
      </c>
    </row>
    <row r="70" spans="2:16" x14ac:dyDescent="0.2">
      <c r="B70" t="s">
        <v>100</v>
      </c>
      <c r="C70" t="s">
        <v>101</v>
      </c>
      <c r="D70" t="s">
        <v>133</v>
      </c>
      <c r="E70" t="s">
        <v>39</v>
      </c>
      <c r="F70" t="s">
        <v>40</v>
      </c>
      <c r="G70" t="s">
        <v>214</v>
      </c>
      <c r="H70" s="27">
        <v>2020</v>
      </c>
      <c r="I70" t="s">
        <v>52</v>
      </c>
      <c r="J70" s="39">
        <v>4638496</v>
      </c>
      <c r="K70" s="39">
        <v>0</v>
      </c>
      <c r="L70" s="39">
        <v>4638496</v>
      </c>
      <c r="M70" s="13">
        <v>1</v>
      </c>
      <c r="N70" s="3">
        <v>60</v>
      </c>
      <c r="O70" s="3">
        <v>60</v>
      </c>
      <c r="P70" s="3">
        <v>60</v>
      </c>
    </row>
    <row r="71" spans="2:16" x14ac:dyDescent="0.2">
      <c r="B71" t="s">
        <v>218</v>
      </c>
      <c r="E71"/>
      <c r="F71"/>
      <c r="G71"/>
      <c r="H71"/>
      <c r="I71"/>
      <c r="J71" s="39">
        <f>SUM(Table4[Outstanding amount
31 Dec 2022 (EUR)])</f>
        <v>316737923.39999998</v>
      </c>
      <c r="K71" s="39">
        <f>SUM(Table4[Unwithdrawn credit commitment
31 Dec 2022 (EUR)])</f>
        <v>76150223.360000014</v>
      </c>
      <c r="L71" s="39">
        <f>SUM(Table4[Total committed finance
31 Dec 2022 (EUR)])</f>
        <v>392888146.75999999</v>
      </c>
      <c r="N71" s="3">
        <f>SUM(Table4[Number of residents])</f>
        <v>3467.7922814861631</v>
      </c>
      <c r="O71" s="3">
        <f>SUM(Table4[Number of apartments])</f>
        <v>3293.425000575568</v>
      </c>
      <c r="P71" s="3">
        <f>SUM(Table4[Number of apartments for the most vulnerable population])</f>
        <v>3070.1241819446304</v>
      </c>
    </row>
  </sheetData>
  <sheetProtection algorithmName="SHA-512" hashValue="cfpHickB9RR+NnzmiX1KrMqrFQBQDHKTx8vzEYVJwkmyFNgPpGqmPRbOp6GL3b5bK/Il0pfjR2qcSRo4WsO0ZA==" saltValue="izM5LGIRVCG5tuAYrxLK/g==" spinCount="100000" sheet="1" objects="1" scenario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O7"/>
  <sheetViews>
    <sheetView showGridLines="0" zoomScale="80" zoomScaleNormal="80" workbookViewId="0">
      <pane ySplit="3" topLeftCell="A4" activePane="bottomLeft" state="frozen"/>
      <selection pane="bottomLeft"/>
    </sheetView>
  </sheetViews>
  <sheetFormatPr defaultRowHeight="14.25" x14ac:dyDescent="0.2"/>
  <cols>
    <col min="1" max="1" width="4.125" customWidth="1"/>
    <col min="2" max="2" width="62.625" customWidth="1"/>
    <col min="3" max="3" width="53.625" customWidth="1"/>
    <col min="4" max="4" width="27.625" customWidth="1"/>
    <col min="5" max="5" width="43.625" customWidth="1"/>
    <col min="6" max="6" width="36.625" customWidth="1"/>
    <col min="7" max="9" width="20.625" customWidth="1"/>
    <col min="10" max="15" width="25.625" customWidth="1"/>
  </cols>
  <sheetData>
    <row r="1" spans="2:15" ht="23.1" customHeight="1" x14ac:dyDescent="0.2"/>
    <row r="2" spans="2:15" ht="23.1" customHeight="1" x14ac:dyDescent="0.35">
      <c r="B2" s="14" t="s">
        <v>10</v>
      </c>
    </row>
    <row r="3" spans="2:15" ht="63" customHeight="1" x14ac:dyDescent="0.2">
      <c r="B3" s="15" t="s">
        <v>25</v>
      </c>
      <c r="C3" s="15" t="s">
        <v>26</v>
      </c>
      <c r="D3" s="15" t="s">
        <v>132</v>
      </c>
      <c r="E3" s="15" t="s">
        <v>27</v>
      </c>
      <c r="F3" s="15" t="s">
        <v>28</v>
      </c>
      <c r="G3" s="15" t="s">
        <v>209</v>
      </c>
      <c r="H3" s="15" t="s">
        <v>29</v>
      </c>
      <c r="I3" s="15" t="s">
        <v>30</v>
      </c>
      <c r="J3" s="19" t="s">
        <v>114</v>
      </c>
      <c r="K3" s="19" t="s">
        <v>117</v>
      </c>
      <c r="L3" s="19" t="s">
        <v>118</v>
      </c>
      <c r="M3" s="19" t="s">
        <v>119</v>
      </c>
      <c r="N3" s="15" t="s">
        <v>53</v>
      </c>
      <c r="O3" s="15" t="s">
        <v>219</v>
      </c>
    </row>
    <row r="4" spans="2:15" ht="32.25" customHeight="1" x14ac:dyDescent="0.2">
      <c r="B4" t="s">
        <v>54</v>
      </c>
      <c r="C4" t="s">
        <v>103</v>
      </c>
      <c r="D4" t="s">
        <v>133</v>
      </c>
      <c r="E4" s="5" t="s">
        <v>140</v>
      </c>
      <c r="F4" t="s">
        <v>55</v>
      </c>
      <c r="G4" t="s">
        <v>213</v>
      </c>
      <c r="H4" s="27">
        <v>2020</v>
      </c>
      <c r="I4">
        <v>2021</v>
      </c>
      <c r="J4" s="39">
        <v>11559193.380000001</v>
      </c>
      <c r="K4" s="39">
        <v>0</v>
      </c>
      <c r="L4" s="39">
        <v>11559193.380000001</v>
      </c>
      <c r="M4" s="13">
        <v>0.96880932223475091</v>
      </c>
      <c r="N4" s="3">
        <v>439.19355941308714</v>
      </c>
      <c r="O4" s="3">
        <v>17</v>
      </c>
    </row>
    <row r="5" spans="2:15" x14ac:dyDescent="0.2">
      <c r="B5" t="s">
        <v>104</v>
      </c>
      <c r="C5" t="s">
        <v>105</v>
      </c>
      <c r="D5" t="s">
        <v>133</v>
      </c>
      <c r="E5" t="s">
        <v>48</v>
      </c>
      <c r="F5" t="s">
        <v>55</v>
      </c>
      <c r="G5" t="s">
        <v>213</v>
      </c>
      <c r="H5" s="27">
        <v>2021</v>
      </c>
      <c r="I5">
        <v>2023</v>
      </c>
      <c r="J5" s="39">
        <v>15828520.23</v>
      </c>
      <c r="K5" s="39">
        <v>25171479.77</v>
      </c>
      <c r="L5" s="39">
        <v>41000000</v>
      </c>
      <c r="M5" s="13">
        <v>0.38606146902439026</v>
      </c>
      <c r="N5" s="3">
        <v>463.27376282926832</v>
      </c>
      <c r="O5" s="3"/>
    </row>
    <row r="6" spans="2:15" x14ac:dyDescent="0.2">
      <c r="B6" t="s">
        <v>106</v>
      </c>
      <c r="C6" t="s">
        <v>107</v>
      </c>
      <c r="D6" t="s">
        <v>133</v>
      </c>
      <c r="E6" t="s">
        <v>48</v>
      </c>
      <c r="F6" t="s">
        <v>55</v>
      </c>
      <c r="G6" t="s">
        <v>213</v>
      </c>
      <c r="H6" s="27">
        <v>2020</v>
      </c>
      <c r="I6">
        <v>2021</v>
      </c>
      <c r="J6" s="39">
        <v>3622778.43</v>
      </c>
      <c r="K6" s="39">
        <v>0</v>
      </c>
      <c r="L6" s="39">
        <v>3622778.43</v>
      </c>
      <c r="M6" s="13">
        <v>0.97438903442711144</v>
      </c>
      <c r="N6" s="3">
        <v>126.67057447552449</v>
      </c>
      <c r="O6" s="3">
        <v>18</v>
      </c>
    </row>
    <row r="7" spans="2:15" x14ac:dyDescent="0.2">
      <c r="B7" t="s">
        <v>218</v>
      </c>
      <c r="J7" s="39">
        <f>SUM(Table6[Outstanding amount
31 Dec 2022 (EUR)])</f>
        <v>31010492.039999999</v>
      </c>
      <c r="K7" s="39">
        <f>SUM(Table6[Unwithdrawn credit commitment
31 Dec 2022 (EUR)])</f>
        <v>25171479.77</v>
      </c>
      <c r="L7" s="39">
        <f>SUM(Table6[Total committed finance
31 Dec 2022 (EUR)])</f>
        <v>56181971.810000002</v>
      </c>
      <c r="N7" s="3">
        <f>SUM(Table6[Number of students, pupils and children reached])</f>
        <v>1029.13789671788</v>
      </c>
      <c r="O7" s="3"/>
    </row>
  </sheetData>
  <sheetProtection algorithmName="SHA-512" hashValue="CWKqpQF8LDCyiDZETQjoYsCHKwyO2xrL7rMGHcS91RBSTam3TETZUHG7GpiLPFxdwkUDHpWgRgcPDE9juV6fNQ==" saltValue="ZUWzinMwnpaJ/0iq769vhQ==" spinCount="100000"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6aed731-da7c-415d-b4e3-c36398ac070e">
      <Terms xmlns="http://schemas.microsoft.com/office/infopath/2007/PartnerControls"/>
    </lcf76f155ced4ddcb4097134ff3c332f>
    <TaxCatchAll xmlns="8e2a204f-da4f-4597-8128-3930a01fc6e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84AF65FD7198409F22BBD0BE05DF1D" ma:contentTypeVersion="15" ma:contentTypeDescription="Create a new document." ma:contentTypeScope="" ma:versionID="43987999184a2a3d304d9a18e38e4a37">
  <xsd:schema xmlns:xsd="http://www.w3.org/2001/XMLSchema" xmlns:xs="http://www.w3.org/2001/XMLSchema" xmlns:p="http://schemas.microsoft.com/office/2006/metadata/properties" xmlns:ns2="96aed731-da7c-415d-b4e3-c36398ac070e" xmlns:ns3="8e2a204f-da4f-4597-8128-3930a01fc6ec" targetNamespace="http://schemas.microsoft.com/office/2006/metadata/properties" ma:root="true" ma:fieldsID="11d392cdde203b540d083e6559649e88" ns2:_="" ns3:_="">
    <xsd:import namespace="96aed731-da7c-415d-b4e3-c36398ac070e"/>
    <xsd:import namespace="8e2a204f-da4f-4597-8128-3930a01fc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ed731-da7c-415d-b4e3-c36398ac0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ebc9ce1-3aba-4454-ab5d-9cc0350d0900"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2a204f-da4f-4597-8128-3930a01fc6e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76be2a2-ccc1-4aed-99e5-8ddef88ebe40}" ma:internalName="TaxCatchAll" ma:showField="CatchAllData" ma:web="8e2a204f-da4f-4597-8128-3930a01fc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369163-68EB-4D51-9787-4257A7DD1CB2}">
  <ds:schemaRefs>
    <ds:schemaRef ds:uri="http://schemas.microsoft.com/office/2006/metadata/properties"/>
    <ds:schemaRef ds:uri="http://schemas.microsoft.com/office/infopath/2007/PartnerControls"/>
    <ds:schemaRef ds:uri="11be1600-4971-4836-9b19-ae406337e7a9"/>
    <ds:schemaRef ds:uri="185f38f6-8f9b-4d4d-b659-c1ca12baec59"/>
  </ds:schemaRefs>
</ds:datastoreItem>
</file>

<file path=customXml/itemProps2.xml><?xml version="1.0" encoding="utf-8"?>
<ds:datastoreItem xmlns:ds="http://schemas.openxmlformats.org/officeDocument/2006/customXml" ds:itemID="{085FFB74-5EDE-471E-8D3C-34661AD4DE42}">
  <ds:schemaRefs>
    <ds:schemaRef ds:uri="http://schemas.microsoft.com/sharepoint/v3/contenttype/forms"/>
  </ds:schemaRefs>
</ds:datastoreItem>
</file>

<file path=customXml/itemProps3.xml><?xml version="1.0" encoding="utf-8"?>
<ds:datastoreItem xmlns:ds="http://schemas.openxmlformats.org/officeDocument/2006/customXml" ds:itemID="{8B5F7D7B-1D7E-4BA2-86C8-D4FDA6DE34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Welfare</vt:lpstr>
      <vt:lpstr>Social housing</vt:lpstr>
      <vt:lpstr>Education</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2023-02-27T13:36:05Z</dcterms:created>
  <dcterms:modified xsi:type="dcterms:W3CDTF">2023-03-06T07:28:05Z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0x0101003284AF65FD7198409F22BBD0BE05DF1D</vt:lpwstr>
  </property>
</Properties>
</file>